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 activeTab="1"/>
  </bookViews>
  <sheets>
    <sheet name="Cálculos gastos proyecto" sheetId="1" r:id="rId1"/>
    <sheet name="Cálculo gastos experimen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7" i="2" l="1"/>
  <c r="D7" i="2" l="1"/>
  <c r="G43" i="1"/>
  <c r="C43" i="1"/>
  <c r="C42" i="1"/>
  <c r="C41" i="1"/>
  <c r="C40" i="1"/>
  <c r="B24" i="1"/>
  <c r="B23" i="1"/>
  <c r="B32" i="1"/>
  <c r="B31" i="1"/>
  <c r="B30" i="1"/>
  <c r="B29" i="1"/>
  <c r="A27" i="1" s="1"/>
  <c r="B22" i="1"/>
  <c r="B21" i="1"/>
  <c r="A20" i="1" s="1"/>
  <c r="B28" i="1"/>
  <c r="A18" i="1" l="1"/>
  <c r="B19" i="1" s="1"/>
  <c r="A33" i="1"/>
  <c r="G28" i="1"/>
  <c r="G25" i="1" l="1"/>
  <c r="G29" i="1" l="1"/>
  <c r="G30" i="1" s="1"/>
  <c r="G32" i="1" s="1"/>
  <c r="G33" i="1" s="1"/>
  <c r="G26" i="1"/>
  <c r="F26" i="1"/>
  <c r="A17" i="1"/>
  <c r="A16" i="1"/>
  <c r="A35" i="1" s="1"/>
  <c r="A37" i="1" s="1"/>
  <c r="G18" i="1"/>
  <c r="G17" i="1"/>
  <c r="G16" i="1"/>
  <c r="G15" i="1"/>
  <c r="B8" i="1"/>
  <c r="B7" i="1"/>
  <c r="B4" i="1"/>
  <c r="B3" i="1"/>
  <c r="A39" i="1" l="1"/>
  <c r="B36" i="1" s="1"/>
  <c r="B9" i="1"/>
  <c r="B10" i="1" s="1"/>
  <c r="G19" i="1"/>
  <c r="G20" i="1" s="1"/>
  <c r="B38" i="1"/>
  <c r="B39" i="1" s="1"/>
  <c r="B5" i="1"/>
</calcChain>
</file>

<file path=xl/comments1.xml><?xml version="1.0" encoding="utf-8"?>
<comments xmlns="http://schemas.openxmlformats.org/spreadsheetml/2006/main">
  <authors>
    <author>marcaffera</author>
  </authors>
  <commentList>
    <comment ref="B28" authorId="0">
      <text>
        <r>
          <rPr>
            <b/>
            <sz val="8"/>
            <color indexed="81"/>
            <rFont val="Tahoma"/>
            <family val="2"/>
          </rPr>
          <t>marcaffera:</t>
        </r>
        <r>
          <rPr>
            <sz val="8"/>
            <color indexed="81"/>
            <rFont val="Tahoma"/>
            <family val="2"/>
          </rPr>
          <t xml:space="preserve">
4 viajes a US$ 500</t>
        </r>
      </text>
    </comment>
    <comment ref="C43" authorId="0">
      <text>
        <r>
          <rPr>
            <b/>
            <sz val="8"/>
            <color indexed="81"/>
            <rFont val="Tahoma"/>
            <family val="2"/>
          </rPr>
          <t>marcaffera:</t>
        </r>
        <r>
          <rPr>
            <sz val="8"/>
            <color indexed="81"/>
            <rFont val="Tahoma"/>
            <family val="2"/>
          </rPr>
          <t xml:space="preserve">
esto es lo que tengo que ponerme como sueldo si no reconocen más de 66,000</t>
        </r>
      </text>
    </comment>
  </commentList>
</comments>
</file>

<file path=xl/sharedStrings.xml><?xml version="1.0" encoding="utf-8"?>
<sst xmlns="http://schemas.openxmlformats.org/spreadsheetml/2006/main" count="57" uniqueCount="57">
  <si>
    <t>Numero de experimentos corridos por Jim y John</t>
  </si>
  <si>
    <t>Numero de sujetos por experimento</t>
  </si>
  <si>
    <t>Numero de sujetos totales en los 39 experimentos</t>
  </si>
  <si>
    <t>ganancia promedio de cada sujeto incluido show up fee</t>
  </si>
  <si>
    <t>gasto total por pago a sujetos en los 39 experimentos</t>
  </si>
  <si>
    <t>show up fee en pesos</t>
  </si>
  <si>
    <t>ganacia media en pesos</t>
  </si>
  <si>
    <t>gancia total en pesos por experimento de 2 horas</t>
  </si>
  <si>
    <t>sueldo por mes equivalente a lo que ganan en dos horas</t>
  </si>
  <si>
    <t>lo que gasto en pagos de ganacias si corro la misma cantidad de experimentos que Jy J</t>
  </si>
  <si>
    <t>lo mismo en pesos</t>
  </si>
  <si>
    <t>michael</t>
  </si>
  <si>
    <t>laptop</t>
  </si>
  <si>
    <t>asistente</t>
  </si>
  <si>
    <t>viajes montevideo concepción</t>
  </si>
  <si>
    <t>Sueldo Marcelo</t>
  </si>
  <si>
    <t>POR 36 HORAS SEMANALES</t>
  </si>
  <si>
    <t>LE TENGO QUE PONER MAS HORAS A MI SEMANA</t>
  </si>
  <si>
    <t>QUE ES LA VERDAD APARTE</t>
  </si>
  <si>
    <t>20% maximo que me va a financiar la ANII por mes</t>
  </si>
  <si>
    <t xml:space="preserve">Nominal mensual </t>
  </si>
  <si>
    <t>equivalente en la mano</t>
  </si>
  <si>
    <t>Esto tiene que ser el incremental por mi aumento de horas de investigacion que la UM no me paga</t>
  </si>
  <si>
    <t>nominal por hora si mes tiene 22 días y dia 8 horas</t>
  </si>
  <si>
    <t>Horas adicionales por mes que me financia la ANII</t>
  </si>
  <si>
    <t>Horas adicionales por SEMANA que me financia la ANII</t>
  </si>
  <si>
    <t>overhead UM</t>
  </si>
  <si>
    <t>sueldo por mes equivalente de cada uno</t>
  </si>
  <si>
    <t>hora totales por semana que le dedico al pryecto</t>
  </si>
  <si>
    <t>horas del proyecto que paga la UM</t>
  </si>
  <si>
    <t>TOTAL 24 MESES PAGA UM</t>
  </si>
  <si>
    <t>20% maximo que me va a financiar la ANII en 24 meses</t>
  </si>
  <si>
    <t>QUEDA MI SUELDO SUELDO</t>
  </si>
  <si>
    <t>pasajes</t>
  </si>
  <si>
    <t>pasaje a mexico alear</t>
  </si>
  <si>
    <t>pasaje a roma eaere 2011</t>
  </si>
  <si>
    <t>viaticos 15 dias concepcion</t>
  </si>
  <si>
    <t>viaticos 7 dias montevideo</t>
  </si>
  <si>
    <t>viaticos Carlos 15 dias en Montevideo</t>
  </si>
  <si>
    <t>viaticos Marcelo 7 dias Concepción</t>
  </si>
  <si>
    <t>60% de 945000: 567,000</t>
  </si>
  <si>
    <t>% de gastos sobre total</t>
  </si>
  <si>
    <t>NOMINAL POR MES DURANTE DOS AÑOS</t>
  </si>
  <si>
    <t>viaticos mexico marcelo (paga UM)</t>
  </si>
  <si>
    <t>viaticos Roma Marcelo (paga UM)</t>
  </si>
  <si>
    <t>congresos (ALEAR MAS EAERE O AERE). ANII SOLO PASAJES</t>
  </si>
  <si>
    <t>training y real earnings de students (c/u en prom se lleva 1.000 pesos, no esta mal)</t>
  </si>
  <si>
    <t>LIQUIDO POR MES DURANTE DOS AÑOS</t>
  </si>
  <si>
    <t>20% de 66.000</t>
  </si>
  <si>
    <t>Calculate 3 or 4 groups per treatment</t>
  </si>
  <si>
    <t>treatment</t>
  </si>
  <si>
    <t>grupos</t>
  </si>
  <si>
    <t>individuos por grupo</t>
  </si>
  <si>
    <t>total de individuos por treatment</t>
  </si>
  <si>
    <t>TENEMOS PLATA PARA  TRATAMIENTOS:</t>
  </si>
  <si>
    <t>incluida las training sessions</t>
  </si>
  <si>
    <t>GANANCIA PROMEDIO POR INDIVIDUO POR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</si>
</sst>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9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opLeftCell="A22" workbookViewId="0">
      <selection activeCell="G44" sqref="G44"/>
    </sheetView>
  </sheetViews>
  <sheetFormatPr baseColWidth="10" defaultRowHeight="15" x14ac:dyDescent="0.25"/>
  <sheetData>
    <row r="1" spans="1:7" x14ac:dyDescent="0.25">
      <c r="B1">
        <v>39</v>
      </c>
      <c r="C1" t="s">
        <v>0</v>
      </c>
    </row>
    <row r="2" spans="1:7" x14ac:dyDescent="0.25">
      <c r="B2">
        <v>8</v>
      </c>
      <c r="C2" t="s">
        <v>1</v>
      </c>
    </row>
    <row r="3" spans="1:7" x14ac:dyDescent="0.25">
      <c r="B3">
        <f>39*8</f>
        <v>312</v>
      </c>
      <c r="C3" t="s">
        <v>2</v>
      </c>
    </row>
    <row r="4" spans="1:7" x14ac:dyDescent="0.25">
      <c r="B4">
        <f>7+14</f>
        <v>21</v>
      </c>
      <c r="C4" t="s">
        <v>3</v>
      </c>
    </row>
    <row r="5" spans="1:7" x14ac:dyDescent="0.25">
      <c r="B5">
        <f>+B4*B3</f>
        <v>6552</v>
      </c>
      <c r="C5" t="s">
        <v>4</v>
      </c>
    </row>
    <row r="7" spans="1:7" x14ac:dyDescent="0.25">
      <c r="B7">
        <f>7*20</f>
        <v>140</v>
      </c>
      <c r="C7" t="s">
        <v>5</v>
      </c>
    </row>
    <row r="8" spans="1:7" x14ac:dyDescent="0.25">
      <c r="B8">
        <f>14*20</f>
        <v>280</v>
      </c>
      <c r="C8" t="s">
        <v>6</v>
      </c>
    </row>
    <row r="9" spans="1:7" x14ac:dyDescent="0.25">
      <c r="B9">
        <f>+B8+B7</f>
        <v>420</v>
      </c>
      <c r="C9" t="s">
        <v>7</v>
      </c>
    </row>
    <row r="10" spans="1:7" x14ac:dyDescent="0.25">
      <c r="B10">
        <f>+B9*4*5*4</f>
        <v>33600</v>
      </c>
      <c r="C10" t="s">
        <v>8</v>
      </c>
    </row>
    <row r="15" spans="1:7" x14ac:dyDescent="0.25">
      <c r="A15" s="6">
        <v>200000</v>
      </c>
      <c r="B15" s="6" t="s">
        <v>46</v>
      </c>
      <c r="G15">
        <f>36*8</f>
        <v>288</v>
      </c>
    </row>
    <row r="16" spans="1:7" x14ac:dyDescent="0.25">
      <c r="A16" s="6">
        <f>3000*20</f>
        <v>60000</v>
      </c>
      <c r="B16" s="6" t="s">
        <v>11</v>
      </c>
      <c r="G16">
        <f>200*21</f>
        <v>4200</v>
      </c>
    </row>
    <row r="17" spans="1:11" x14ac:dyDescent="0.25">
      <c r="A17" s="6">
        <f>2000*20</f>
        <v>40000</v>
      </c>
      <c r="B17" s="6" t="s">
        <v>12</v>
      </c>
      <c r="G17">
        <f>176*21</f>
        <v>3696</v>
      </c>
    </row>
    <row r="18" spans="1:11" x14ac:dyDescent="0.25">
      <c r="A18" s="6">
        <f>2500*24</f>
        <v>60000</v>
      </c>
      <c r="B18" s="6" t="s">
        <v>13</v>
      </c>
      <c r="G18">
        <f>132*21</f>
        <v>2772</v>
      </c>
    </row>
    <row r="19" spans="1:11" x14ac:dyDescent="0.25">
      <c r="A19" s="1"/>
      <c r="B19">
        <f>A18/2/24</f>
        <v>1250</v>
      </c>
      <c r="C19" s="1" t="s">
        <v>27</v>
      </c>
      <c r="G19">
        <f>SUM(G16:G18)</f>
        <v>10668</v>
      </c>
      <c r="H19" t="s">
        <v>9</v>
      </c>
    </row>
    <row r="20" spans="1:11" x14ac:dyDescent="0.25">
      <c r="A20" s="6">
        <f>SUM(B21:B22)</f>
        <v>52000</v>
      </c>
      <c r="B20" s="6" t="s">
        <v>45</v>
      </c>
      <c r="C20" s="1"/>
      <c r="G20">
        <f>+G19*20</f>
        <v>213360</v>
      </c>
      <c r="H20" t="s">
        <v>10</v>
      </c>
    </row>
    <row r="21" spans="1:11" x14ac:dyDescent="0.25">
      <c r="A21" s="1"/>
      <c r="B21" s="1">
        <f>1200*20</f>
        <v>24000</v>
      </c>
      <c r="C21" s="1" t="s">
        <v>34</v>
      </c>
    </row>
    <row r="22" spans="1:11" x14ac:dyDescent="0.25">
      <c r="A22" s="1"/>
      <c r="B22" s="1">
        <f>1400*20</f>
        <v>28000</v>
      </c>
      <c r="C22" s="1" t="s">
        <v>35</v>
      </c>
    </row>
    <row r="23" spans="1:11" x14ac:dyDescent="0.25">
      <c r="A23" s="1"/>
      <c r="B23">
        <f>80*20*7</f>
        <v>11200</v>
      </c>
      <c r="C23" s="1" t="s">
        <v>43</v>
      </c>
      <c r="D23" s="1"/>
      <c r="E23" s="1"/>
      <c r="G23" s="9" t="s">
        <v>15</v>
      </c>
      <c r="H23" s="9"/>
      <c r="I23" s="9"/>
      <c r="J23" s="9"/>
      <c r="K23" s="9"/>
    </row>
    <row r="24" spans="1:11" x14ac:dyDescent="0.25">
      <c r="A24" s="1"/>
      <c r="B24">
        <f>130*20*7</f>
        <v>18200</v>
      </c>
      <c r="C24" s="1" t="s">
        <v>44</v>
      </c>
      <c r="D24" s="1"/>
      <c r="E24" s="1"/>
      <c r="G24" s="2">
        <v>96800</v>
      </c>
      <c r="H24" s="2" t="s">
        <v>20</v>
      </c>
      <c r="I24" s="2"/>
      <c r="J24" s="2"/>
      <c r="K24" s="2"/>
    </row>
    <row r="25" spans="1:11" x14ac:dyDescent="0.25">
      <c r="A25" s="1"/>
      <c r="D25" s="1"/>
      <c r="F25" s="2" t="s">
        <v>21</v>
      </c>
      <c r="G25" s="2">
        <f>+G24*0.2</f>
        <v>19360</v>
      </c>
      <c r="H25" s="2" t="s">
        <v>19</v>
      </c>
      <c r="I25" s="2"/>
      <c r="J25" s="2"/>
      <c r="K25" s="2"/>
    </row>
    <row r="26" spans="1:11" x14ac:dyDescent="0.25">
      <c r="A26" s="1"/>
      <c r="B26" s="1"/>
      <c r="C26" s="1"/>
      <c r="D26" s="1"/>
      <c r="E26" s="1"/>
      <c r="F26">
        <f>+G25-G25*0.25</f>
        <v>14520</v>
      </c>
      <c r="G26" s="5">
        <f>+G25*24</f>
        <v>464640</v>
      </c>
      <c r="H26" s="2" t="s">
        <v>31</v>
      </c>
      <c r="I26" s="2"/>
      <c r="J26" s="2"/>
      <c r="K26" s="2"/>
    </row>
    <row r="27" spans="1:11" x14ac:dyDescent="0.25">
      <c r="A27" s="6">
        <f>SUM(B28:B32)</f>
        <v>99950</v>
      </c>
      <c r="B27" s="6" t="s">
        <v>14</v>
      </c>
      <c r="H27" s="1" t="s">
        <v>22</v>
      </c>
      <c r="I27" s="2"/>
      <c r="J27" s="2"/>
      <c r="K27" s="2"/>
    </row>
    <row r="28" spans="1:11" s="1" customFormat="1" x14ac:dyDescent="0.25">
      <c r="B28" s="1">
        <f>500*20*4</f>
        <v>40000</v>
      </c>
      <c r="C28" s="1" t="s">
        <v>33</v>
      </c>
      <c r="D28"/>
      <c r="G28" s="2">
        <f>+G24/22/8</f>
        <v>550</v>
      </c>
      <c r="H28" s="2" t="s">
        <v>23</v>
      </c>
      <c r="I28" s="2"/>
      <c r="J28" s="2"/>
      <c r="K28" s="2"/>
    </row>
    <row r="29" spans="1:11" x14ac:dyDescent="0.25">
      <c r="A29" s="1"/>
      <c r="B29" s="1">
        <f>80*20*15</f>
        <v>24000</v>
      </c>
      <c r="C29" s="1" t="s">
        <v>36</v>
      </c>
      <c r="G29" s="2">
        <f>+G25/G28</f>
        <v>35.200000000000003</v>
      </c>
      <c r="H29" s="2" t="s">
        <v>24</v>
      </c>
      <c r="I29" s="2"/>
      <c r="K29" s="2"/>
    </row>
    <row r="30" spans="1:11" x14ac:dyDescent="0.25">
      <c r="A30" s="1"/>
      <c r="B30" s="1">
        <f>1125*7</f>
        <v>7875</v>
      </c>
      <c r="C30" s="1" t="s">
        <v>37</v>
      </c>
      <c r="D30" s="1"/>
      <c r="G30" s="4">
        <f>+G29/(22/5)</f>
        <v>8</v>
      </c>
      <c r="H30" s="2" t="s">
        <v>25</v>
      </c>
      <c r="J30" s="2"/>
      <c r="K30" s="2"/>
    </row>
    <row r="31" spans="1:11" x14ac:dyDescent="0.25">
      <c r="A31" s="1"/>
      <c r="B31" s="1">
        <f>1125*15</f>
        <v>16875</v>
      </c>
      <c r="C31" s="1" t="s">
        <v>38</v>
      </c>
      <c r="D31" s="1"/>
      <c r="E31" s="1"/>
      <c r="G31" s="3">
        <v>25</v>
      </c>
      <c r="H31" s="2" t="s">
        <v>28</v>
      </c>
      <c r="I31" s="2"/>
      <c r="J31" s="2"/>
      <c r="K31" s="2"/>
    </row>
    <row r="32" spans="1:11" x14ac:dyDescent="0.25">
      <c r="A32" s="1"/>
      <c r="B32" s="1">
        <f>80*20*7</f>
        <v>11200</v>
      </c>
      <c r="C32" s="1" t="s">
        <v>39</v>
      </c>
      <c r="D32" s="1"/>
      <c r="G32" s="4">
        <f>+G31-G30</f>
        <v>17</v>
      </c>
      <c r="H32" s="2" t="s">
        <v>29</v>
      </c>
      <c r="I32" s="2"/>
      <c r="J32" s="2"/>
      <c r="K32" s="2"/>
    </row>
    <row r="33" spans="1:11" x14ac:dyDescent="0.25">
      <c r="A33" s="6">
        <f>945000*0.05</f>
        <v>47250</v>
      </c>
      <c r="B33" s="6" t="s">
        <v>26</v>
      </c>
      <c r="C33" s="1"/>
      <c r="G33" s="2">
        <f>+G32*G28*52*2</f>
        <v>972400</v>
      </c>
      <c r="H33" s="2" t="s">
        <v>30</v>
      </c>
      <c r="I33" s="2"/>
      <c r="J33" s="2"/>
      <c r="K33" s="2"/>
    </row>
    <row r="34" spans="1:11" x14ac:dyDescent="0.25">
      <c r="G34" s="2"/>
      <c r="H34" s="2"/>
      <c r="I34" s="2"/>
      <c r="J34" s="2"/>
      <c r="K34" s="2"/>
    </row>
    <row r="35" spans="1:11" x14ac:dyDescent="0.25">
      <c r="A35" s="6">
        <f>SUM(A15:A33)</f>
        <v>559200</v>
      </c>
      <c r="B35" s="6" t="s">
        <v>40</v>
      </c>
      <c r="G35" s="2" t="s">
        <v>16</v>
      </c>
      <c r="H35" s="2"/>
      <c r="I35" s="2"/>
      <c r="J35" s="2"/>
      <c r="K35" s="2"/>
    </row>
    <row r="36" spans="1:11" x14ac:dyDescent="0.25">
      <c r="B36" s="7">
        <f>+A35/A39</f>
        <v>0.5917460317460318</v>
      </c>
      <c r="C36" s="1" t="s">
        <v>41</v>
      </c>
      <c r="G36" s="2" t="s">
        <v>17</v>
      </c>
      <c r="H36" s="2"/>
      <c r="I36" s="2"/>
      <c r="J36" s="2"/>
      <c r="K36" s="2"/>
    </row>
    <row r="37" spans="1:11" x14ac:dyDescent="0.25">
      <c r="A37">
        <f>945000-A35</f>
        <v>385800</v>
      </c>
      <c r="B37" s="1" t="s">
        <v>32</v>
      </c>
      <c r="G37" s="2" t="s">
        <v>18</v>
      </c>
      <c r="H37" s="2"/>
      <c r="I37" s="2"/>
    </row>
    <row r="38" spans="1:11" x14ac:dyDescent="0.25">
      <c r="A38" s="1"/>
      <c r="B38">
        <f>+A37/24</f>
        <v>16075</v>
      </c>
      <c r="C38" s="1" t="s">
        <v>42</v>
      </c>
    </row>
    <row r="39" spans="1:11" x14ac:dyDescent="0.25">
      <c r="A39">
        <f>+A37+A35</f>
        <v>945000</v>
      </c>
      <c r="B39">
        <f>+B38*0.75</f>
        <v>12056.25</v>
      </c>
      <c r="C39" s="1" t="s">
        <v>47</v>
      </c>
    </row>
    <row r="40" spans="1:11" x14ac:dyDescent="0.25">
      <c r="A40" s="1"/>
      <c r="B40" s="1"/>
      <c r="C40">
        <f>50/24</f>
        <v>2.0833333333333335</v>
      </c>
    </row>
    <row r="41" spans="1:11" x14ac:dyDescent="0.25">
      <c r="C41">
        <f>+C40*0.75</f>
        <v>1.5625</v>
      </c>
    </row>
    <row r="42" spans="1:11" x14ac:dyDescent="0.25">
      <c r="C42">
        <f>66000*0.2</f>
        <v>13200</v>
      </c>
    </row>
    <row r="43" spans="1:11" x14ac:dyDescent="0.25">
      <c r="C43" s="1">
        <f>13200*24</f>
        <v>316800</v>
      </c>
      <c r="D43" s="1" t="s">
        <v>48</v>
      </c>
      <c r="G43" s="1">
        <f>1346800/4</f>
        <v>336700</v>
      </c>
    </row>
  </sheetData>
  <mergeCells count="1">
    <mergeCell ref="G23:K2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7" sqref="E7"/>
    </sheetView>
  </sheetViews>
  <sheetFormatPr baseColWidth="10" defaultRowHeight="15" x14ac:dyDescent="0.25"/>
  <cols>
    <col min="3" max="3" width="12.140625" customWidth="1"/>
    <col min="4" max="4" width="16.28515625" customWidth="1"/>
  </cols>
  <sheetData>
    <row r="1" spans="1:7" ht="15" customHeight="1" x14ac:dyDescent="0.25">
      <c r="A1" t="s">
        <v>49</v>
      </c>
      <c r="E1" s="10" t="s">
        <v>56</v>
      </c>
      <c r="F1" s="10" t="s">
        <v>54</v>
      </c>
    </row>
    <row r="2" spans="1:7" ht="15" customHeight="1" x14ac:dyDescent="0.25">
      <c r="C2" s="10" t="s">
        <v>52</v>
      </c>
      <c r="D2" s="10" t="s">
        <v>53</v>
      </c>
      <c r="E2" s="10"/>
      <c r="F2" s="10"/>
    </row>
    <row r="3" spans="1:7" s="1" customFormat="1" x14ac:dyDescent="0.25">
      <c r="C3" s="10"/>
      <c r="D3" s="10"/>
      <c r="E3" s="10"/>
      <c r="F3" s="10"/>
    </row>
    <row r="4" spans="1:7" s="1" customFormat="1" x14ac:dyDescent="0.25">
      <c r="A4" t="s">
        <v>50</v>
      </c>
      <c r="B4" t="s">
        <v>51</v>
      </c>
      <c r="C4" s="10"/>
      <c r="D4" s="10"/>
      <c r="E4" s="10"/>
      <c r="F4" s="10"/>
    </row>
    <row r="5" spans="1:7" s="1" customFormat="1" x14ac:dyDescent="0.25">
      <c r="C5" s="11"/>
      <c r="D5" s="11"/>
      <c r="E5" s="10"/>
      <c r="F5" s="11"/>
    </row>
    <row r="6" spans="1:7" s="1" customFormat="1" x14ac:dyDescent="0.25">
      <c r="C6" s="11"/>
      <c r="D6" s="11"/>
      <c r="E6" s="12"/>
      <c r="F6" s="11"/>
    </row>
    <row r="7" spans="1:7" x14ac:dyDescent="0.25">
      <c r="A7" s="8">
        <v>1</v>
      </c>
      <c r="B7" s="8">
        <v>4</v>
      </c>
      <c r="C7" s="8">
        <v>8</v>
      </c>
      <c r="D7" s="8">
        <f>+C7*B7</f>
        <v>32</v>
      </c>
      <c r="E7" s="8">
        <v>500</v>
      </c>
      <c r="F7">
        <f>200000/(E7*D7)</f>
        <v>12.5</v>
      </c>
      <c r="G7" t="s">
        <v>55</v>
      </c>
    </row>
  </sheetData>
  <mergeCells count="4">
    <mergeCell ref="D2:D4"/>
    <mergeCell ref="C2:C4"/>
    <mergeCell ref="F1:F4"/>
    <mergeCell ref="E1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Cálculos gastos proyecto</vt:lpstr>
      <vt:lpstr>Cálculo gastos experimentos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UDM</cp:lastModifiedBy>
  <dcterms:created xsi:type="dcterms:W3CDTF">2010-02-08T14:30:53Z</dcterms:created>
  <dcterms:modified xsi:type="dcterms:W3CDTF">2011-07-21T22:00:22Z</dcterms:modified>
</cp:coreProperties>
</file>