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35" windowWidth="15480" windowHeight="8505" activeTab="1"/>
  </bookViews>
  <sheets>
    <sheet name="Cálculos" sheetId="1" r:id="rId1"/>
    <sheet name="Planilla Tratamientos-Grupo" sheetId="4" r:id="rId2"/>
    <sheet name="Presupuesto final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F9" i="4"/>
  <c r="F10"/>
  <c r="F11" s="1"/>
  <c r="I12"/>
  <c r="C13"/>
  <c r="C14" s="1"/>
  <c r="C15" s="1"/>
  <c r="C16" s="1"/>
  <c r="C17" s="1"/>
  <c r="C18" s="1"/>
  <c r="C19" s="1"/>
  <c r="C20" s="1"/>
  <c r="C21" s="1"/>
  <c r="F13"/>
  <c r="F14" s="1"/>
  <c r="F15" s="1"/>
  <c r="F16" s="1"/>
  <c r="F17" s="1"/>
  <c r="F18" s="1"/>
  <c r="F19" s="1"/>
  <c r="F20" s="1"/>
  <c r="F21" s="1"/>
  <c r="I13"/>
  <c r="I14"/>
  <c r="I15"/>
  <c r="I16"/>
  <c r="I17"/>
  <c r="I18"/>
  <c r="I19"/>
  <c r="I20"/>
  <c r="I21"/>
  <c r="H22"/>
  <c r="F23"/>
  <c r="F24" s="1"/>
  <c r="F25" s="1"/>
  <c r="F26" s="1"/>
  <c r="F27" s="1"/>
  <c r="F28" s="1"/>
  <c r="F29" s="1"/>
  <c r="F30" s="1"/>
  <c r="F31" s="1"/>
  <c r="H23"/>
  <c r="H24"/>
  <c r="H25"/>
  <c r="H26"/>
  <c r="H27"/>
  <c r="H28"/>
  <c r="H29"/>
  <c r="H30"/>
  <c r="H31"/>
  <c r="F33"/>
  <c r="F34"/>
  <c r="F35"/>
  <c r="F36"/>
  <c r="F37" s="1"/>
  <c r="F38" s="1"/>
  <c r="F39" s="1"/>
  <c r="F40" s="1"/>
  <c r="F41" s="1"/>
  <c r="F43"/>
  <c r="G43"/>
  <c r="G44" s="1"/>
  <c r="G45" s="1"/>
  <c r="G46" s="1"/>
  <c r="G47" s="1"/>
  <c r="G48" s="1"/>
  <c r="G49" s="1"/>
  <c r="G50" s="1"/>
  <c r="G51" s="1"/>
  <c r="F44"/>
  <c r="F45" s="1"/>
  <c r="F46" s="1"/>
  <c r="F47" s="1"/>
  <c r="F48" s="1"/>
  <c r="F49" s="1"/>
  <c r="F50" s="1"/>
  <c r="F51" s="1"/>
  <c r="F53"/>
  <c r="F54" s="1"/>
  <c r="F55" s="1"/>
  <c r="F56" s="1"/>
  <c r="F57" s="1"/>
  <c r="F58" s="1"/>
  <c r="F59" s="1"/>
  <c r="F60" s="1"/>
  <c r="F61" s="1"/>
  <c r="G53"/>
  <c r="G54"/>
  <c r="G55" s="1"/>
  <c r="G56" s="1"/>
  <c r="G57" s="1"/>
  <c r="G58" s="1"/>
  <c r="G59" s="1"/>
  <c r="G60" s="1"/>
  <c r="G61" s="1"/>
  <c r="F74"/>
  <c r="F87"/>
  <c r="F88"/>
  <c r="F89" s="1"/>
  <c r="F90" s="1"/>
  <c r="F91" s="1"/>
  <c r="H31" i="3" l="1"/>
  <c r="B51"/>
  <c r="H25" l="1"/>
  <c r="K37" s="1"/>
  <c r="B39"/>
  <c r="H26"/>
  <c r="H30" s="1"/>
  <c r="H42" l="1"/>
  <c r="J37"/>
  <c r="H37"/>
  <c r="I37"/>
  <c r="C46" l="1"/>
  <c r="J35"/>
  <c r="C26" l="1"/>
  <c r="B41"/>
  <c r="C41" s="1"/>
  <c r="B38"/>
  <c r="C38" s="1"/>
  <c r="B26"/>
  <c r="B24"/>
  <c r="B46" s="1"/>
  <c r="B23"/>
  <c r="B9"/>
  <c r="B7"/>
  <c r="B10" s="1"/>
  <c r="D48" l="1"/>
  <c r="B48"/>
  <c r="B11"/>
  <c r="C11" s="1"/>
  <c r="B52"/>
  <c r="C39"/>
  <c r="B40"/>
  <c r="B25"/>
  <c r="C25" s="1"/>
  <c r="C10" i="1"/>
  <c r="D10"/>
  <c r="B49" i="3" l="1"/>
  <c r="B43"/>
  <c r="C40"/>
  <c r="C43" s="1"/>
  <c r="D20" i="1"/>
  <c r="D23" s="1"/>
  <c r="D26" s="1"/>
  <c r="C20"/>
  <c r="C23" s="1"/>
  <c r="C26" s="1"/>
  <c r="B10"/>
  <c r="B20" s="1"/>
  <c r="B23" s="1"/>
  <c r="B26" s="1"/>
  <c r="D7"/>
  <c r="D19" s="1"/>
  <c r="D22" s="1"/>
  <c r="D25" s="1"/>
  <c r="C7"/>
  <c r="C19" s="1"/>
  <c r="C22" s="1"/>
  <c r="C25" s="1"/>
  <c r="B7"/>
  <c r="B19" s="1"/>
  <c r="B22" s="1"/>
  <c r="B25" s="1"/>
  <c r="R31" l="1"/>
  <c r="R32" l="1"/>
  <c r="M23"/>
  <c r="H26" l="1"/>
</calcChain>
</file>

<file path=xl/sharedStrings.xml><?xml version="1.0" encoding="utf-8"?>
<sst xmlns="http://schemas.openxmlformats.org/spreadsheetml/2006/main" count="615" uniqueCount="107">
  <si>
    <t>Round</t>
  </si>
  <si>
    <t>Minutes</t>
  </si>
  <si>
    <t>John and Jim</t>
  </si>
  <si>
    <t>3000 y pico de observaciones para permisos</t>
  </si>
  <si>
    <t>12 tratamientos para permisos</t>
  </si>
  <si>
    <t>4 niveles de marginal expected penatly por 3 asignaciones iniciales</t>
  </si>
  <si>
    <t>12 rounds</t>
  </si>
  <si>
    <t>8 personas por grupo</t>
  </si>
  <si>
    <t>3 grupos por treatment</t>
  </si>
  <si>
    <t>observaciones individuales de violaciones</t>
  </si>
  <si>
    <t>NOSOTROS QUEREMOS OBSERVAR LO MISMO; EMISIONES / VIOLACIONES</t>
  </si>
  <si>
    <t>T1</t>
  </si>
  <si>
    <t>T2</t>
  </si>
  <si>
    <t>T3</t>
  </si>
  <si>
    <t>T5</t>
  </si>
  <si>
    <t>T6</t>
  </si>
  <si>
    <t>T7</t>
  </si>
  <si>
    <t>T8</t>
  </si>
  <si>
    <t>Presupuesto</t>
  </si>
  <si>
    <t>Número de treatments</t>
  </si>
  <si>
    <t>Número de treatments por grupo</t>
  </si>
  <si>
    <t>tratamientos</t>
  </si>
  <si>
    <t>grupos por tratamientoi</t>
  </si>
  <si>
    <t>individuos por grupo</t>
  </si>
  <si>
    <t>rounds</t>
  </si>
  <si>
    <t>observaciones</t>
  </si>
  <si>
    <t xml:space="preserve">individuos </t>
  </si>
  <si>
    <t>US$</t>
  </si>
  <si>
    <t>$U</t>
  </si>
  <si>
    <t>Pago promedio por hora</t>
  </si>
  <si>
    <t>Costo cada individuo</t>
  </si>
  <si>
    <t xml:space="preserve">Número de Individuos </t>
  </si>
  <si>
    <t>2 horas de experimentos con estándares y 2 horas de experimentos con permisos</t>
  </si>
  <si>
    <t>Las dos horas de experimentos incluyen encuesta y pruebas de aversión al riesgo</t>
  </si>
  <si>
    <t>Comentario</t>
  </si>
  <si>
    <t xml:space="preserve">2 horas de entrenamiento con estándares y 2 horas de entrenamiento con permisos. </t>
  </si>
  <si>
    <t>(A) Los entrenamos en Estándares y Permisos al mismo costo (2 h. de entrenamiento)</t>
  </si>
  <si>
    <t>(B) Los entrenamos en estándares y permisos en la mitad de tiempo (2 h., 5 rounds de cada inst.)</t>
  </si>
  <si>
    <t>© Los entrenamos una hora en permisos y no los entrenamos en estándares (1 h de entrenamiento, 2 horas por 2 sesiones de experimentos)</t>
  </si>
  <si>
    <t>(A)</t>
  </si>
  <si>
    <t>En grupos de 8</t>
  </si>
  <si>
    <t>Grupos</t>
  </si>
  <si>
    <t>Número de grupos por treatment si hacemos 9 treatments</t>
  </si>
  <si>
    <t>(B) y ©</t>
  </si>
  <si>
    <t>Rounds</t>
  </si>
  <si>
    <t>Observaciones (número de deciciones individuales) por hipótesis:</t>
  </si>
  <si>
    <t>Sesión</t>
  </si>
  <si>
    <t>Día</t>
  </si>
  <si>
    <t>Experimento</t>
  </si>
  <si>
    <t>AM</t>
  </si>
  <si>
    <t>PM</t>
  </si>
  <si>
    <t>T10</t>
  </si>
  <si>
    <t>T9</t>
  </si>
  <si>
    <t>ENTRENAMIENTOS - PERMISOS</t>
  </si>
  <si>
    <t>Individuos</t>
  </si>
  <si>
    <t>show up fee</t>
  </si>
  <si>
    <t>numero de sesiones</t>
  </si>
  <si>
    <t xml:space="preserve">Individuos en cada sesion </t>
  </si>
  <si>
    <t>individuos entrenados</t>
  </si>
  <si>
    <t>Gasto en show up fees</t>
  </si>
  <si>
    <t>Gasto total entrenamiento</t>
  </si>
  <si>
    <t>son US$</t>
  </si>
  <si>
    <t>EXPERIMENTOS PERMISOS</t>
  </si>
  <si>
    <t>Individuos invitados</t>
  </si>
  <si>
    <t>Individuos que participan</t>
  </si>
  <si>
    <t>Horas or sesión</t>
  </si>
  <si>
    <t>Gnancia promedio / hora</t>
  </si>
  <si>
    <t xml:space="preserve">Sesiones </t>
  </si>
  <si>
    <t>Gasto máximo por lotería</t>
  </si>
  <si>
    <t>EXPERIMENTOS ESTÁNDARES</t>
  </si>
  <si>
    <t>Horas Por sesión</t>
  </si>
  <si>
    <t>Gasto total experimento</t>
  </si>
  <si>
    <t>TC (pesos E por peso U)</t>
  </si>
  <si>
    <t>TC (pesos U por peso E)</t>
  </si>
  <si>
    <t>Gasto total experimentos</t>
  </si>
  <si>
    <t>TC (pesos E por peso U) entrenamientos</t>
  </si>
  <si>
    <t>Ganancia del sujeto promedio en dos horas de experimentos</t>
  </si>
  <si>
    <t>$E</t>
  </si>
  <si>
    <t>TC</t>
  </si>
  <si>
    <t>pesos experimentales por peso uruguayo</t>
  </si>
  <si>
    <t>colchon por tratamiento</t>
  </si>
  <si>
    <t>pi prom por tratamiento</t>
  </si>
  <si>
    <t>queremos que en dos horas (2 tratamientos) gane 300$U</t>
  </si>
  <si>
    <t>(colchón + pi prom)*2 horas (2 tratamientos)</t>
  </si>
  <si>
    <t xml:space="preserve">John y Jim les dieron 10$E a cada sujeto al inicio de cad round. En 12 rounds eso es 120 $E. </t>
  </si>
  <si>
    <t>Una forma de comparar esto es que 120 es</t>
  </si>
  <si>
    <t>veces el b'(0) de las</t>
  </si>
  <si>
    <t xml:space="preserve">firmas en JyJ. </t>
  </si>
  <si>
    <t xml:space="preserve">En nuestro caso sería: </t>
  </si>
  <si>
    <t>Firma tipo 1</t>
  </si>
  <si>
    <t>Firma tipo 2</t>
  </si>
  <si>
    <t>Firma tipo 3</t>
  </si>
  <si>
    <t>Firma tipo 4</t>
  </si>
  <si>
    <t>Presupuesto sobre la base de que los sujetos ganan 150 $U por hora (US$ 7,5)</t>
  </si>
  <si>
    <t>Gastos en pago por ganancias (y colchón)</t>
  </si>
  <si>
    <t>Gasto total en pago de ganancias + colchón por experimentos reales</t>
  </si>
  <si>
    <t>paguemos por 2 horas (adicionales a la show up fee)</t>
  </si>
  <si>
    <t>O sea que la suma de 2 colchones más 2 pi prom tiene que ser = a la suma de lo que</t>
  </si>
  <si>
    <t xml:space="preserve">Fecha </t>
  </si>
  <si>
    <t>Fila A</t>
  </si>
  <si>
    <t>Fila B</t>
  </si>
  <si>
    <t>Fila C</t>
  </si>
  <si>
    <t>Fila D</t>
  </si>
  <si>
    <t>Fila E</t>
  </si>
  <si>
    <t>LOS OTROS 16 CORREN T10 Y T2</t>
  </si>
  <si>
    <t>EXPERIMENTO DE PERMISOS del 22 de diciembre</t>
  </si>
  <si>
    <t>16 sujetos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</si>
</sst>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0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0" xfId="0" applyFill="1"/>
    <xf numFmtId="0" fontId="0" fillId="0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 shrinkToFit="1"/>
    </xf>
    <xf numFmtId="0" fontId="0" fillId="0" borderId="11" xfId="0" applyBorder="1" applyAlignment="1">
      <alignment horizontal="right" vertical="center" wrapText="1" shrinkToFit="1"/>
    </xf>
    <xf numFmtId="0" fontId="0" fillId="0" borderId="12" xfId="0" applyBorder="1" applyAlignment="1">
      <alignment horizontal="right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12" xfId="0" applyFont="1" applyBorder="1" applyAlignment="1">
      <alignment horizontal="left" vertical="center" wrapText="1" shrinkToFit="1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espe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o%20esperado%20entrenamiento%20permisos-2no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umiendo max pi esperado"/>
      <sheetName val="perdida &quot;max&quot; 1 round"/>
      <sheetName val="perdida con v=3 y pi=1"/>
      <sheetName val="perdida con v=4 y pi=1"/>
      <sheetName val="asumiendo max pi esperado+525"/>
      <sheetName val="Hoja1"/>
    </sheetNames>
    <sheetDataSet>
      <sheetData sheetId="0">
        <row r="8">
          <cell r="H8">
            <v>161</v>
          </cell>
          <cell r="I8">
            <v>151</v>
          </cell>
          <cell r="J8">
            <v>129</v>
          </cell>
          <cell r="K8">
            <v>125</v>
          </cell>
        </row>
        <row r="33">
          <cell r="D33">
            <v>4915.0170555055556</v>
          </cell>
        </row>
        <row r="53">
          <cell r="L53">
            <v>1958305.3399819999</v>
          </cell>
        </row>
      </sheetData>
      <sheetData sheetId="1"/>
      <sheetData sheetId="2"/>
      <sheetData sheetId="3">
        <row r="6">
          <cell r="F6">
            <v>-262.36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40">
          <cell r="H40">
            <v>59401.296000000002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2"/>
  <sheetViews>
    <sheetView workbookViewId="0">
      <selection activeCell="C20" sqref="C20"/>
    </sheetView>
  </sheetViews>
  <sheetFormatPr baseColWidth="10" defaultRowHeight="15"/>
  <cols>
    <col min="1" max="1" width="39.42578125" customWidth="1"/>
    <col min="2" max="4" width="8.42578125" style="1" bestFit="1" customWidth="1"/>
    <col min="5" max="5" width="7.85546875" bestFit="1" customWidth="1"/>
    <col min="6" max="6" width="7.85546875" style="1" bestFit="1" customWidth="1"/>
    <col min="7" max="7" width="8.28515625" bestFit="1" customWidth="1"/>
    <col min="8" max="11" width="7.85546875" bestFit="1" customWidth="1"/>
    <col min="12" max="36" width="8.85546875" bestFit="1" customWidth="1"/>
  </cols>
  <sheetData>
    <row r="1" spans="1:52" s="4" customFormat="1">
      <c r="A1" s="15"/>
      <c r="B1" s="13" t="s">
        <v>27</v>
      </c>
      <c r="C1" s="13" t="s">
        <v>27</v>
      </c>
      <c r="D1" s="13" t="s">
        <v>28</v>
      </c>
      <c r="E1" s="111" t="s">
        <v>34</v>
      </c>
      <c r="F1" s="112"/>
      <c r="G1" s="112"/>
      <c r="H1" s="112"/>
      <c r="I1" s="112"/>
      <c r="J1" s="112"/>
      <c r="K1" s="112"/>
      <c r="L1" s="112"/>
      <c r="M1" s="112"/>
      <c r="AE1" s="109"/>
      <c r="AF1" s="109"/>
      <c r="AG1" s="109"/>
      <c r="AH1" s="109"/>
      <c r="AI1" s="109"/>
      <c r="AJ1" s="109"/>
    </row>
    <row r="2" spans="1:52" s="4" customFormat="1">
      <c r="A2" s="16" t="s">
        <v>18</v>
      </c>
      <c r="B2" s="17">
        <v>10000</v>
      </c>
      <c r="C2" s="17">
        <v>10000</v>
      </c>
      <c r="D2" s="17">
        <v>200000</v>
      </c>
      <c r="E2" s="111"/>
      <c r="F2" s="112"/>
      <c r="G2" s="112"/>
      <c r="H2" s="112"/>
      <c r="I2" s="112"/>
      <c r="J2" s="112"/>
      <c r="K2" s="112"/>
      <c r="L2" s="112"/>
      <c r="M2" s="112"/>
      <c r="AE2" s="109"/>
      <c r="AF2" s="109"/>
      <c r="AG2" s="109"/>
      <c r="AH2" s="109"/>
      <c r="AI2" s="109"/>
      <c r="AJ2" s="109"/>
    </row>
    <row r="3" spans="1:52" s="4" customFormat="1">
      <c r="A3" s="113" t="s">
        <v>29</v>
      </c>
      <c r="B3" s="115">
        <v>10</v>
      </c>
      <c r="C3" s="115">
        <v>7.5</v>
      </c>
      <c r="D3" s="115">
        <v>150</v>
      </c>
      <c r="E3" s="111"/>
      <c r="F3" s="112"/>
      <c r="G3" s="112"/>
      <c r="H3" s="112"/>
      <c r="I3" s="112"/>
      <c r="J3" s="112"/>
      <c r="K3" s="112"/>
      <c r="L3" s="112"/>
      <c r="M3" s="112"/>
      <c r="AE3" s="3"/>
      <c r="AF3" s="3"/>
      <c r="AG3" s="3"/>
      <c r="AH3" s="3"/>
      <c r="AI3" s="3"/>
      <c r="AJ3" s="3"/>
    </row>
    <row r="4" spans="1:52" s="4" customFormat="1">
      <c r="A4" s="114"/>
      <c r="B4" s="115"/>
      <c r="C4" s="115"/>
      <c r="D4" s="115"/>
      <c r="E4" s="111"/>
      <c r="F4" s="112"/>
      <c r="G4" s="112"/>
      <c r="H4" s="112"/>
      <c r="I4" s="112"/>
      <c r="J4" s="112"/>
      <c r="K4" s="112"/>
      <c r="L4" s="112"/>
      <c r="M4" s="112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52" s="4" customFormat="1">
      <c r="A5" s="119" t="s">
        <v>30</v>
      </c>
      <c r="B5" s="105"/>
      <c r="C5" s="105"/>
      <c r="D5" s="105"/>
      <c r="E5" s="111"/>
      <c r="F5" s="112"/>
      <c r="G5" s="112"/>
      <c r="H5" s="112"/>
      <c r="I5" s="112"/>
      <c r="J5" s="112"/>
      <c r="K5" s="112"/>
      <c r="L5" s="112"/>
      <c r="M5" s="112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52" s="4" customFormat="1">
      <c r="A6" s="120"/>
      <c r="B6" s="107"/>
      <c r="C6" s="107"/>
      <c r="D6" s="107"/>
      <c r="E6" s="111"/>
      <c r="F6" s="112"/>
      <c r="G6" s="112"/>
      <c r="H6" s="112"/>
      <c r="I6" s="112"/>
      <c r="J6" s="112"/>
      <c r="K6" s="112"/>
      <c r="L6" s="112"/>
      <c r="M6" s="112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52" s="4" customFormat="1" ht="15" customHeight="1">
      <c r="A7" s="116" t="s">
        <v>36</v>
      </c>
      <c r="B7" s="105">
        <f>+B3*4</f>
        <v>40</v>
      </c>
      <c r="C7" s="105">
        <f t="shared" ref="C7:D7" si="0">+C3*4</f>
        <v>30</v>
      </c>
      <c r="D7" s="105">
        <f t="shared" si="0"/>
        <v>600</v>
      </c>
      <c r="E7" s="4" t="s">
        <v>35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52" s="4" customFormat="1">
      <c r="A8" s="117"/>
      <c r="B8" s="106"/>
      <c r="C8" s="106"/>
      <c r="D8" s="106"/>
      <c r="E8" s="4" t="s">
        <v>32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52" s="4" customFormat="1">
      <c r="A9" s="118"/>
      <c r="B9" s="107"/>
      <c r="C9" s="107"/>
      <c r="D9" s="107"/>
      <c r="E9" s="4" t="s">
        <v>33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52" s="4" customFormat="1" ht="15" customHeight="1">
      <c r="A10" s="116" t="s">
        <v>37</v>
      </c>
      <c r="B10" s="105">
        <f>+B3*3</f>
        <v>30</v>
      </c>
      <c r="C10" s="105">
        <f t="shared" ref="C10:D10" si="1">+C3*3</f>
        <v>22.5</v>
      </c>
      <c r="D10" s="105">
        <f t="shared" si="1"/>
        <v>450</v>
      </c>
      <c r="E10" s="99"/>
      <c r="F10" s="100"/>
      <c r="G10" s="100"/>
      <c r="H10" s="100"/>
      <c r="I10" s="100"/>
      <c r="J10" s="100"/>
      <c r="K10" s="100"/>
      <c r="L10" s="100"/>
      <c r="M10" s="101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52" s="4" customFormat="1">
      <c r="A11" s="117"/>
      <c r="B11" s="106"/>
      <c r="C11" s="106"/>
      <c r="D11" s="106"/>
      <c r="E11" s="108"/>
      <c r="F11" s="109"/>
      <c r="G11" s="109"/>
      <c r="H11" s="109"/>
      <c r="I11" s="109"/>
      <c r="J11" s="109"/>
      <c r="K11" s="109"/>
      <c r="L11" s="109"/>
      <c r="M11" s="110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52" s="4" customFormat="1">
      <c r="A12" s="117"/>
      <c r="B12" s="106"/>
      <c r="C12" s="106"/>
      <c r="D12" s="106"/>
      <c r="E12" s="108"/>
      <c r="F12" s="109"/>
      <c r="G12" s="109"/>
      <c r="H12" s="109"/>
      <c r="I12" s="109"/>
      <c r="J12" s="109"/>
      <c r="K12" s="109"/>
      <c r="L12" s="109"/>
      <c r="M12" s="110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52" s="4" customFormat="1">
      <c r="A13" s="118"/>
      <c r="B13" s="106"/>
      <c r="C13" s="106"/>
      <c r="D13" s="106"/>
      <c r="E13" s="102"/>
      <c r="F13" s="103"/>
      <c r="G13" s="103"/>
      <c r="H13" s="103"/>
      <c r="I13" s="103"/>
      <c r="J13" s="103"/>
      <c r="K13" s="103"/>
      <c r="L13" s="103"/>
      <c r="M13" s="104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52" s="4" customFormat="1" ht="15" customHeight="1">
      <c r="A14" s="116" t="s">
        <v>38</v>
      </c>
      <c r="B14" s="106"/>
      <c r="C14" s="106"/>
      <c r="D14" s="106"/>
      <c r="E14" s="108"/>
      <c r="F14" s="109"/>
      <c r="G14" s="109"/>
      <c r="H14" s="109"/>
      <c r="I14" s="109"/>
      <c r="J14" s="109"/>
      <c r="K14" s="109"/>
      <c r="L14" s="109"/>
      <c r="M14" s="110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52" s="4" customFormat="1">
      <c r="A15" s="117"/>
      <c r="B15" s="106"/>
      <c r="C15" s="106"/>
      <c r="D15" s="106"/>
      <c r="E15" s="108"/>
      <c r="F15" s="109"/>
      <c r="G15" s="109"/>
      <c r="H15" s="109"/>
      <c r="I15" s="109"/>
      <c r="J15" s="109"/>
      <c r="K15" s="109"/>
      <c r="L15" s="109"/>
      <c r="M15" s="110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4" customFormat="1">
      <c r="A16" s="117"/>
      <c r="B16" s="106"/>
      <c r="C16" s="106"/>
      <c r="D16" s="106"/>
      <c r="E16" s="108"/>
      <c r="F16" s="109"/>
      <c r="G16" s="109"/>
      <c r="H16" s="109"/>
      <c r="I16" s="109"/>
      <c r="J16" s="109"/>
      <c r="K16" s="109"/>
      <c r="L16" s="109"/>
      <c r="M16" s="110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4" customFormat="1">
      <c r="A17" s="118"/>
      <c r="B17" s="107"/>
      <c r="C17" s="107"/>
      <c r="D17" s="107"/>
      <c r="E17" s="102"/>
      <c r="F17" s="103"/>
      <c r="G17" s="103"/>
      <c r="H17" s="103"/>
      <c r="I17" s="103"/>
      <c r="J17" s="103"/>
      <c r="K17" s="103"/>
      <c r="L17" s="103"/>
      <c r="M17" s="10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1:52" s="4" customFormat="1">
      <c r="A18" s="18" t="s">
        <v>31</v>
      </c>
      <c r="B18" s="13"/>
      <c r="C18" s="13"/>
      <c r="D18" s="1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>
      <c r="A19" s="19" t="s">
        <v>39</v>
      </c>
      <c r="B19" s="22">
        <f>+B2/B7</f>
        <v>250</v>
      </c>
      <c r="C19" s="22">
        <f t="shared" ref="C19:D19" si="2">+C2/C7</f>
        <v>333.33333333333331</v>
      </c>
      <c r="D19" s="22">
        <f t="shared" si="2"/>
        <v>333.33333333333331</v>
      </c>
      <c r="E19" s="14"/>
      <c r="F19" s="14"/>
      <c r="H19" t="s">
        <v>2</v>
      </c>
    </row>
    <row r="20" spans="1:52">
      <c r="A20" s="19" t="s">
        <v>43</v>
      </c>
      <c r="B20" s="22">
        <f>+B2/B10</f>
        <v>333.33333333333331</v>
      </c>
      <c r="C20" s="22">
        <f t="shared" ref="C20:D20" si="3">+C2/C10</f>
        <v>444.44444444444446</v>
      </c>
      <c r="D20" s="22">
        <f t="shared" si="3"/>
        <v>444.44444444444446</v>
      </c>
      <c r="E20" s="14"/>
      <c r="F20" s="14"/>
      <c r="H20" t="s">
        <v>3</v>
      </c>
    </row>
    <row r="21" spans="1:52">
      <c r="A21" s="21" t="s">
        <v>40</v>
      </c>
      <c r="B21" s="23"/>
      <c r="C21" s="23"/>
      <c r="D21" s="23"/>
      <c r="E21" s="14"/>
      <c r="F21" s="14"/>
      <c r="H21" t="s">
        <v>4</v>
      </c>
    </row>
    <row r="22" spans="1:52">
      <c r="A22" s="19" t="s">
        <v>39</v>
      </c>
      <c r="B22" s="22">
        <f t="shared" ref="B22:D23" si="4">+B19/8</f>
        <v>31.25</v>
      </c>
      <c r="C22" s="22">
        <f t="shared" si="4"/>
        <v>41.666666666666664</v>
      </c>
      <c r="D22" s="22">
        <f t="shared" si="4"/>
        <v>41.666666666666664</v>
      </c>
      <c r="E22" s="99" t="s">
        <v>41</v>
      </c>
      <c r="F22" s="100"/>
      <c r="G22" s="101"/>
      <c r="H22" t="s">
        <v>5</v>
      </c>
      <c r="M22">
        <v>9</v>
      </c>
      <c r="N22" t="s">
        <v>19</v>
      </c>
    </row>
    <row r="23" spans="1:52">
      <c r="A23" s="19" t="s">
        <v>43</v>
      </c>
      <c r="B23" s="22">
        <f t="shared" si="4"/>
        <v>41.666666666666664</v>
      </c>
      <c r="C23" s="22">
        <f t="shared" si="4"/>
        <v>55.555555555555557</v>
      </c>
      <c r="D23" s="22">
        <f t="shared" si="4"/>
        <v>55.555555555555557</v>
      </c>
      <c r="E23" s="102"/>
      <c r="F23" s="103"/>
      <c r="G23" s="104"/>
      <c r="H23" t="s">
        <v>6</v>
      </c>
      <c r="M23">
        <f>+M21/M22</f>
        <v>0</v>
      </c>
      <c r="N23" t="s">
        <v>20</v>
      </c>
    </row>
    <row r="24" spans="1:52">
      <c r="A24" s="21" t="s">
        <v>42</v>
      </c>
      <c r="B24" s="14"/>
      <c r="C24" s="14"/>
      <c r="D24" s="14"/>
      <c r="E24" s="24"/>
      <c r="F24" s="25"/>
      <c r="G24" s="26"/>
      <c r="H24" t="s">
        <v>7</v>
      </c>
    </row>
    <row r="25" spans="1:52">
      <c r="A25" s="19" t="s">
        <v>39</v>
      </c>
      <c r="B25" s="22">
        <f>+B22/9</f>
        <v>3.4722222222222223</v>
      </c>
      <c r="C25" s="22">
        <f t="shared" ref="C25:D25" si="5">+C22/9</f>
        <v>4.6296296296296298</v>
      </c>
      <c r="D25" s="22">
        <f t="shared" si="5"/>
        <v>4.6296296296296298</v>
      </c>
      <c r="E25" s="27"/>
      <c r="F25" s="28"/>
      <c r="G25" s="29"/>
      <c r="H25" t="s">
        <v>8</v>
      </c>
    </row>
    <row r="26" spans="1:52">
      <c r="A26" s="19" t="s">
        <v>43</v>
      </c>
      <c r="B26" s="22">
        <f>+B23/9</f>
        <v>4.6296296296296298</v>
      </c>
      <c r="C26" s="22">
        <f>+C23/9</f>
        <v>6.1728395061728394</v>
      </c>
      <c r="D26" s="22">
        <f>+D23/9</f>
        <v>6.1728395061728394</v>
      </c>
      <c r="E26" s="14"/>
      <c r="F26" s="14"/>
      <c r="H26">
        <f>12*8*3*12</f>
        <v>3456</v>
      </c>
    </row>
    <row r="27" spans="1:52">
      <c r="A27" s="30" t="s">
        <v>44</v>
      </c>
      <c r="B27" s="1">
        <v>10</v>
      </c>
      <c r="C27" s="1">
        <v>10</v>
      </c>
      <c r="D27" s="1">
        <v>10</v>
      </c>
      <c r="R27">
        <v>9</v>
      </c>
      <c r="S27" t="s">
        <v>21</v>
      </c>
    </row>
    <row r="28" spans="1:52">
      <c r="A28" s="31" t="s">
        <v>45</v>
      </c>
      <c r="R28">
        <v>3</v>
      </c>
      <c r="S28" t="s">
        <v>22</v>
      </c>
    </row>
    <row r="29" spans="1:52">
      <c r="R29">
        <v>8</v>
      </c>
      <c r="S29" t="s">
        <v>23</v>
      </c>
    </row>
    <row r="30" spans="1:52">
      <c r="B30" s="1" t="s">
        <v>9</v>
      </c>
      <c r="R30">
        <v>10</v>
      </c>
      <c r="S30" t="s">
        <v>24</v>
      </c>
    </row>
    <row r="31" spans="1:52">
      <c r="B31" s="1" t="s">
        <v>10</v>
      </c>
      <c r="R31">
        <f>+R30*R29*R28*R27</f>
        <v>2160</v>
      </c>
      <c r="S31" t="s">
        <v>25</v>
      </c>
    </row>
    <row r="32" spans="1:52">
      <c r="R32" t="e">
        <f>+#REF!*R29</f>
        <v>#REF!</v>
      </c>
      <c r="S32" t="s">
        <v>26</v>
      </c>
    </row>
  </sheetData>
  <mergeCells count="29">
    <mergeCell ref="A14:A17"/>
    <mergeCell ref="B7:B9"/>
    <mergeCell ref="C7:C9"/>
    <mergeCell ref="D7:D9"/>
    <mergeCell ref="B5:B6"/>
    <mergeCell ref="C5:C6"/>
    <mergeCell ref="D5:D6"/>
    <mergeCell ref="A7:A9"/>
    <mergeCell ref="A10:A13"/>
    <mergeCell ref="A5:A6"/>
    <mergeCell ref="B10:B17"/>
    <mergeCell ref="E5:M6"/>
    <mergeCell ref="A3:A4"/>
    <mergeCell ref="B3:B4"/>
    <mergeCell ref="C3:C4"/>
    <mergeCell ref="D3:D4"/>
    <mergeCell ref="E3:M4"/>
    <mergeCell ref="E1:M2"/>
    <mergeCell ref="AG2:AH2"/>
    <mergeCell ref="AE1:AF1"/>
    <mergeCell ref="AI2:AJ2"/>
    <mergeCell ref="AG1:AH1"/>
    <mergeCell ref="AI1:AJ1"/>
    <mergeCell ref="AE2:AF2"/>
    <mergeCell ref="E22:G23"/>
    <mergeCell ref="C10:C17"/>
    <mergeCell ref="D10:D17"/>
    <mergeCell ref="E14:M17"/>
    <mergeCell ref="E10:M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91"/>
  <sheetViews>
    <sheetView tabSelected="1" topLeftCell="D1" workbookViewId="0">
      <pane ySplit="1" topLeftCell="A22" activePane="bottomLeft" state="frozen"/>
      <selection pane="bottomLeft" activeCell="L31" sqref="L31:M31"/>
    </sheetView>
  </sheetViews>
  <sheetFormatPr baseColWidth="10" defaultRowHeight="15"/>
  <cols>
    <col min="1" max="3" width="11.42578125" style="1"/>
    <col min="4" max="4" width="12.42578125" style="1" bestFit="1" customWidth="1"/>
    <col min="5" max="5" width="8.85546875" customWidth="1"/>
    <col min="6" max="6" width="8.7109375" customWidth="1"/>
    <col min="7" max="15" width="7.85546875" bestFit="1" customWidth="1"/>
    <col min="16" max="33" width="8.85546875" bestFit="1" customWidth="1"/>
  </cols>
  <sheetData>
    <row r="1" spans="1:34" ht="15.75" thickBot="1">
      <c r="A1" s="56" t="s">
        <v>47</v>
      </c>
      <c r="B1" s="56" t="s">
        <v>98</v>
      </c>
      <c r="C1" s="56" t="s">
        <v>46</v>
      </c>
      <c r="D1" s="56" t="s">
        <v>48</v>
      </c>
      <c r="E1" s="56" t="s">
        <v>0</v>
      </c>
      <c r="F1" s="56" t="s">
        <v>1</v>
      </c>
      <c r="G1" s="56" t="s">
        <v>99</v>
      </c>
      <c r="H1" s="56" t="s">
        <v>100</v>
      </c>
      <c r="I1" s="56" t="s">
        <v>101</v>
      </c>
      <c r="J1" s="56" t="s">
        <v>102</v>
      </c>
      <c r="K1" s="56" t="s">
        <v>103</v>
      </c>
      <c r="L1" s="59"/>
      <c r="M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20"/>
    </row>
    <row r="2" spans="1:34">
      <c r="A2" s="98">
        <v>1</v>
      </c>
      <c r="B2" s="97">
        <v>40879</v>
      </c>
      <c r="C2" s="96" t="s">
        <v>50</v>
      </c>
      <c r="D2" s="96">
        <v>1</v>
      </c>
      <c r="E2" s="96">
        <v>1</v>
      </c>
      <c r="F2" s="96">
        <v>3</v>
      </c>
      <c r="G2" s="96" t="s">
        <v>14</v>
      </c>
      <c r="H2" s="96" t="s">
        <v>14</v>
      </c>
      <c r="I2" s="96" t="s">
        <v>16</v>
      </c>
      <c r="J2" s="96" t="s">
        <v>16</v>
      </c>
      <c r="K2" s="95" t="s">
        <v>16</v>
      </c>
      <c r="L2" s="59"/>
      <c r="M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>
      <c r="A3" s="72">
        <v>1</v>
      </c>
      <c r="B3" s="94">
        <v>40879</v>
      </c>
      <c r="C3" s="85" t="s">
        <v>50</v>
      </c>
      <c r="D3" s="85">
        <v>1</v>
      </c>
      <c r="E3" s="85">
        <v>2</v>
      </c>
      <c r="F3" s="85">
        <v>3</v>
      </c>
      <c r="G3" s="85" t="s">
        <v>14</v>
      </c>
      <c r="H3" s="85" t="s">
        <v>14</v>
      </c>
      <c r="I3" s="85" t="s">
        <v>16</v>
      </c>
      <c r="J3" s="85" t="s">
        <v>16</v>
      </c>
      <c r="K3" s="93" t="s">
        <v>16</v>
      </c>
      <c r="L3" s="59"/>
      <c r="M3" s="2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>
      <c r="A4" s="72">
        <v>1</v>
      </c>
      <c r="B4" s="94">
        <v>40879</v>
      </c>
      <c r="C4" s="85" t="s">
        <v>50</v>
      </c>
      <c r="D4" s="85">
        <v>1</v>
      </c>
      <c r="E4" s="85">
        <v>3</v>
      </c>
      <c r="F4" s="85">
        <v>3</v>
      </c>
      <c r="G4" s="85" t="s">
        <v>14</v>
      </c>
      <c r="H4" s="85" t="s">
        <v>14</v>
      </c>
      <c r="I4" s="85" t="s">
        <v>16</v>
      </c>
      <c r="J4" s="85" t="s">
        <v>16</v>
      </c>
      <c r="K4" s="93" t="s">
        <v>16</v>
      </c>
      <c r="L4" s="59"/>
      <c r="M4" s="2"/>
      <c r="AH4" s="59"/>
    </row>
    <row r="5" spans="1:34">
      <c r="A5" s="72">
        <v>1</v>
      </c>
      <c r="B5" s="94">
        <v>40879</v>
      </c>
      <c r="C5" s="85" t="s">
        <v>50</v>
      </c>
      <c r="D5" s="85">
        <v>1</v>
      </c>
      <c r="E5" s="85">
        <v>4</v>
      </c>
      <c r="F5" s="85">
        <v>3</v>
      </c>
      <c r="G5" s="85" t="s">
        <v>14</v>
      </c>
      <c r="H5" s="85" t="s">
        <v>14</v>
      </c>
      <c r="I5" s="85" t="s">
        <v>16</v>
      </c>
      <c r="J5" s="85" t="s">
        <v>16</v>
      </c>
      <c r="K5" s="93" t="s">
        <v>16</v>
      </c>
      <c r="L5" s="59"/>
      <c r="M5" s="2"/>
      <c r="AH5" s="59"/>
    </row>
    <row r="6" spans="1:34">
      <c r="A6" s="72">
        <v>1</v>
      </c>
      <c r="B6" s="94">
        <v>40879</v>
      </c>
      <c r="C6" s="85" t="s">
        <v>50</v>
      </c>
      <c r="D6" s="85">
        <v>1</v>
      </c>
      <c r="E6" s="85">
        <v>5</v>
      </c>
      <c r="F6" s="85">
        <v>3</v>
      </c>
      <c r="G6" s="85" t="s">
        <v>14</v>
      </c>
      <c r="H6" s="85" t="s">
        <v>14</v>
      </c>
      <c r="I6" s="85" t="s">
        <v>16</v>
      </c>
      <c r="J6" s="85" t="s">
        <v>16</v>
      </c>
      <c r="K6" s="93" t="s">
        <v>16</v>
      </c>
      <c r="AH6" s="59"/>
    </row>
    <row r="7" spans="1:34">
      <c r="A7" s="72">
        <v>1</v>
      </c>
      <c r="B7" s="94">
        <v>40879</v>
      </c>
      <c r="C7" s="85" t="s">
        <v>50</v>
      </c>
      <c r="D7" s="85">
        <v>1</v>
      </c>
      <c r="E7" s="85">
        <v>6</v>
      </c>
      <c r="F7" s="85">
        <v>3</v>
      </c>
      <c r="G7" s="85" t="s">
        <v>14</v>
      </c>
      <c r="H7" s="85" t="s">
        <v>14</v>
      </c>
      <c r="I7" s="85" t="s">
        <v>16</v>
      </c>
      <c r="J7" s="85" t="s">
        <v>16</v>
      </c>
      <c r="K7" s="93" t="s">
        <v>16</v>
      </c>
      <c r="AH7" s="59"/>
    </row>
    <row r="8" spans="1:34">
      <c r="A8" s="72">
        <v>1</v>
      </c>
      <c r="B8" s="94">
        <v>40879</v>
      </c>
      <c r="C8" s="85" t="s">
        <v>50</v>
      </c>
      <c r="D8" s="85">
        <v>1</v>
      </c>
      <c r="E8" s="85">
        <v>7</v>
      </c>
      <c r="F8" s="85">
        <v>3</v>
      </c>
      <c r="G8" s="85" t="s">
        <v>14</v>
      </c>
      <c r="H8" s="85" t="s">
        <v>14</v>
      </c>
      <c r="I8" s="85" t="s">
        <v>16</v>
      </c>
      <c r="J8" s="85" t="s">
        <v>16</v>
      </c>
      <c r="K8" s="93" t="s">
        <v>16</v>
      </c>
      <c r="AH8" s="59"/>
    </row>
    <row r="9" spans="1:34">
      <c r="A9" s="72">
        <v>1</v>
      </c>
      <c r="B9" s="94">
        <v>40879</v>
      </c>
      <c r="C9" s="85" t="s">
        <v>50</v>
      </c>
      <c r="D9" s="85">
        <v>1</v>
      </c>
      <c r="E9" s="85">
        <v>8</v>
      </c>
      <c r="F9" s="85">
        <f>F8</f>
        <v>3</v>
      </c>
      <c r="G9" s="85" t="s">
        <v>14</v>
      </c>
      <c r="H9" s="85" t="s">
        <v>14</v>
      </c>
      <c r="I9" s="85" t="s">
        <v>16</v>
      </c>
      <c r="J9" s="85" t="s">
        <v>16</v>
      </c>
      <c r="K9" s="93" t="s">
        <v>16</v>
      </c>
      <c r="AH9" s="59"/>
    </row>
    <row r="10" spans="1:34">
      <c r="A10" s="72">
        <v>1</v>
      </c>
      <c r="B10" s="94">
        <v>40879</v>
      </c>
      <c r="C10" s="85" t="s">
        <v>50</v>
      </c>
      <c r="D10" s="85">
        <v>1</v>
      </c>
      <c r="E10" s="85">
        <v>9</v>
      </c>
      <c r="F10" s="85">
        <f>F9</f>
        <v>3</v>
      </c>
      <c r="G10" s="85" t="s">
        <v>14</v>
      </c>
      <c r="H10" s="85" t="s">
        <v>14</v>
      </c>
      <c r="I10" s="85" t="s">
        <v>16</v>
      </c>
      <c r="J10" s="85" t="s">
        <v>16</v>
      </c>
      <c r="K10" s="93" t="s">
        <v>16</v>
      </c>
      <c r="AH10" s="59"/>
    </row>
    <row r="11" spans="1:34" ht="15.75" thickBot="1">
      <c r="A11" s="92">
        <v>1</v>
      </c>
      <c r="B11" s="91">
        <v>40879</v>
      </c>
      <c r="C11" s="84" t="s">
        <v>50</v>
      </c>
      <c r="D11" s="84">
        <v>1</v>
      </c>
      <c r="E11" s="84">
        <v>10</v>
      </c>
      <c r="F11" s="84">
        <f>F10</f>
        <v>3</v>
      </c>
      <c r="G11" s="84" t="s">
        <v>14</v>
      </c>
      <c r="H11" s="84" t="s">
        <v>14</v>
      </c>
      <c r="I11" s="84" t="s">
        <v>16</v>
      </c>
      <c r="J11" s="84" t="s">
        <v>16</v>
      </c>
      <c r="K11" s="90" t="s">
        <v>16</v>
      </c>
      <c r="AH11" s="59"/>
    </row>
    <row r="12" spans="1:34">
      <c r="A12" s="98">
        <v>1</v>
      </c>
      <c r="B12" s="97">
        <v>40879</v>
      </c>
      <c r="C12" s="96" t="s">
        <v>50</v>
      </c>
      <c r="D12" s="96">
        <v>2</v>
      </c>
      <c r="E12" s="96">
        <v>1</v>
      </c>
      <c r="F12" s="96">
        <v>3</v>
      </c>
      <c r="G12" s="96" t="s">
        <v>16</v>
      </c>
      <c r="H12" s="96" t="s">
        <v>16</v>
      </c>
      <c r="I12" s="96" t="str">
        <f t="shared" ref="I12:I21" si="0">$G$12</f>
        <v>T7</v>
      </c>
      <c r="J12" s="96" t="s">
        <v>14</v>
      </c>
      <c r="K12" s="95" t="s">
        <v>14</v>
      </c>
      <c r="AH12" s="59"/>
    </row>
    <row r="13" spans="1:34">
      <c r="A13" s="72">
        <v>1</v>
      </c>
      <c r="B13" s="94">
        <v>40879</v>
      </c>
      <c r="C13" s="85" t="str">
        <f t="shared" ref="C13:C21" si="1">C12</f>
        <v>PM</v>
      </c>
      <c r="D13" s="85">
        <v>2</v>
      </c>
      <c r="E13" s="85">
        <v>2</v>
      </c>
      <c r="F13" s="85">
        <f t="shared" ref="F13:F21" si="2">F12</f>
        <v>3</v>
      </c>
      <c r="G13" s="85" t="s">
        <v>16</v>
      </c>
      <c r="H13" s="85" t="s">
        <v>16</v>
      </c>
      <c r="I13" s="85" t="str">
        <f t="shared" si="0"/>
        <v>T7</v>
      </c>
      <c r="J13" s="85" t="s">
        <v>14</v>
      </c>
      <c r="K13" s="93" t="s">
        <v>14</v>
      </c>
      <c r="AH13" s="59"/>
    </row>
    <row r="14" spans="1:34">
      <c r="A14" s="72">
        <v>1</v>
      </c>
      <c r="B14" s="94">
        <v>40879</v>
      </c>
      <c r="C14" s="85" t="str">
        <f t="shared" si="1"/>
        <v>PM</v>
      </c>
      <c r="D14" s="85">
        <v>2</v>
      </c>
      <c r="E14" s="85">
        <v>3</v>
      </c>
      <c r="F14" s="85">
        <f t="shared" si="2"/>
        <v>3</v>
      </c>
      <c r="G14" s="85" t="s">
        <v>16</v>
      </c>
      <c r="H14" s="85" t="s">
        <v>16</v>
      </c>
      <c r="I14" s="85" t="str">
        <f t="shared" si="0"/>
        <v>T7</v>
      </c>
      <c r="J14" s="85" t="s">
        <v>14</v>
      </c>
      <c r="K14" s="93" t="s">
        <v>14</v>
      </c>
      <c r="AH14" s="59"/>
    </row>
    <row r="15" spans="1:34">
      <c r="A15" s="72">
        <v>1</v>
      </c>
      <c r="B15" s="94">
        <v>40879</v>
      </c>
      <c r="C15" s="85" t="str">
        <f t="shared" si="1"/>
        <v>PM</v>
      </c>
      <c r="D15" s="85">
        <v>2</v>
      </c>
      <c r="E15" s="85">
        <v>4</v>
      </c>
      <c r="F15" s="85">
        <f t="shared" si="2"/>
        <v>3</v>
      </c>
      <c r="G15" s="85" t="s">
        <v>16</v>
      </c>
      <c r="H15" s="85" t="s">
        <v>16</v>
      </c>
      <c r="I15" s="85" t="str">
        <f t="shared" si="0"/>
        <v>T7</v>
      </c>
      <c r="J15" s="85" t="s">
        <v>14</v>
      </c>
      <c r="K15" s="93" t="s">
        <v>14</v>
      </c>
    </row>
    <row r="16" spans="1:34">
      <c r="A16" s="72">
        <v>1</v>
      </c>
      <c r="B16" s="94">
        <v>40879</v>
      </c>
      <c r="C16" s="85" t="str">
        <f t="shared" si="1"/>
        <v>PM</v>
      </c>
      <c r="D16" s="85">
        <v>2</v>
      </c>
      <c r="E16" s="85">
        <v>5</v>
      </c>
      <c r="F16" s="85">
        <f t="shared" si="2"/>
        <v>3</v>
      </c>
      <c r="G16" s="85" t="s">
        <v>16</v>
      </c>
      <c r="H16" s="85" t="s">
        <v>16</v>
      </c>
      <c r="I16" s="85" t="str">
        <f t="shared" si="0"/>
        <v>T7</v>
      </c>
      <c r="J16" s="85" t="s">
        <v>14</v>
      </c>
      <c r="K16" s="93" t="s">
        <v>14</v>
      </c>
    </row>
    <row r="17" spans="1:19">
      <c r="A17" s="72">
        <v>1</v>
      </c>
      <c r="B17" s="94">
        <v>40879</v>
      </c>
      <c r="C17" s="85" t="str">
        <f t="shared" si="1"/>
        <v>PM</v>
      </c>
      <c r="D17" s="85">
        <v>2</v>
      </c>
      <c r="E17" s="85">
        <v>6</v>
      </c>
      <c r="F17" s="85">
        <f t="shared" si="2"/>
        <v>3</v>
      </c>
      <c r="G17" s="85" t="s">
        <v>16</v>
      </c>
      <c r="H17" s="85" t="s">
        <v>16</v>
      </c>
      <c r="I17" s="85" t="str">
        <f t="shared" si="0"/>
        <v>T7</v>
      </c>
      <c r="J17" s="85" t="s">
        <v>14</v>
      </c>
      <c r="K17" s="93" t="s">
        <v>14</v>
      </c>
    </row>
    <row r="18" spans="1:19">
      <c r="A18" s="72">
        <v>1</v>
      </c>
      <c r="B18" s="94">
        <v>40879</v>
      </c>
      <c r="C18" s="85" t="str">
        <f t="shared" si="1"/>
        <v>PM</v>
      </c>
      <c r="D18" s="85">
        <v>2</v>
      </c>
      <c r="E18" s="85">
        <v>7</v>
      </c>
      <c r="F18" s="85">
        <f t="shared" si="2"/>
        <v>3</v>
      </c>
      <c r="G18" s="85" t="s">
        <v>16</v>
      </c>
      <c r="H18" s="85" t="s">
        <v>16</v>
      </c>
      <c r="I18" s="85" t="str">
        <f t="shared" si="0"/>
        <v>T7</v>
      </c>
      <c r="J18" s="85" t="s">
        <v>14</v>
      </c>
      <c r="K18" s="93" t="s">
        <v>14</v>
      </c>
    </row>
    <row r="19" spans="1:19">
      <c r="A19" s="72">
        <v>1</v>
      </c>
      <c r="B19" s="94">
        <v>40879</v>
      </c>
      <c r="C19" s="85" t="str">
        <f t="shared" si="1"/>
        <v>PM</v>
      </c>
      <c r="D19" s="85">
        <v>2</v>
      </c>
      <c r="E19" s="85">
        <v>8</v>
      </c>
      <c r="F19" s="85">
        <f t="shared" si="2"/>
        <v>3</v>
      </c>
      <c r="G19" s="85" t="s">
        <v>16</v>
      </c>
      <c r="H19" s="85" t="s">
        <v>16</v>
      </c>
      <c r="I19" s="85" t="str">
        <f t="shared" si="0"/>
        <v>T7</v>
      </c>
      <c r="J19" s="85" t="s">
        <v>14</v>
      </c>
      <c r="K19" s="93" t="s">
        <v>14</v>
      </c>
    </row>
    <row r="20" spans="1:19">
      <c r="A20" s="72">
        <v>1</v>
      </c>
      <c r="B20" s="94">
        <v>40879</v>
      </c>
      <c r="C20" s="85" t="str">
        <f t="shared" si="1"/>
        <v>PM</v>
      </c>
      <c r="D20" s="85">
        <v>2</v>
      </c>
      <c r="E20" s="85">
        <v>9</v>
      </c>
      <c r="F20" s="85">
        <f t="shared" si="2"/>
        <v>3</v>
      </c>
      <c r="G20" s="85" t="s">
        <v>16</v>
      </c>
      <c r="H20" s="85" t="s">
        <v>16</v>
      </c>
      <c r="I20" s="85" t="str">
        <f t="shared" si="0"/>
        <v>T7</v>
      </c>
      <c r="J20" s="85" t="s">
        <v>14</v>
      </c>
      <c r="K20" s="93" t="s">
        <v>14</v>
      </c>
    </row>
    <row r="21" spans="1:19" ht="15.75" thickBot="1">
      <c r="A21" s="92">
        <v>1</v>
      </c>
      <c r="B21" s="91">
        <v>40879</v>
      </c>
      <c r="C21" s="84" t="str">
        <f t="shared" si="1"/>
        <v>PM</v>
      </c>
      <c r="D21" s="84">
        <v>2</v>
      </c>
      <c r="E21" s="84">
        <v>10</v>
      </c>
      <c r="F21" s="84">
        <f t="shared" si="2"/>
        <v>3</v>
      </c>
      <c r="G21" s="84" t="s">
        <v>16</v>
      </c>
      <c r="H21" s="84" t="s">
        <v>16</v>
      </c>
      <c r="I21" s="84" t="str">
        <f t="shared" si="0"/>
        <v>T7</v>
      </c>
      <c r="J21" s="84" t="s">
        <v>14</v>
      </c>
      <c r="K21" s="90" t="s">
        <v>14</v>
      </c>
    </row>
    <row r="22" spans="1:19">
      <c r="A22" s="89">
        <v>2</v>
      </c>
      <c r="B22" s="82">
        <v>40884</v>
      </c>
      <c r="C22" s="55" t="s">
        <v>50</v>
      </c>
      <c r="D22" s="58">
        <v>1</v>
      </c>
      <c r="E22" s="58">
        <v>1</v>
      </c>
      <c r="F22" s="58">
        <v>5</v>
      </c>
      <c r="G22" s="88" t="s">
        <v>11</v>
      </c>
      <c r="H22" s="67" t="str">
        <f t="shared" ref="H22:H31" si="3">G22</f>
        <v>T1</v>
      </c>
      <c r="I22" s="79" t="s">
        <v>13</v>
      </c>
      <c r="J22" s="70" t="s">
        <v>13</v>
      </c>
      <c r="K22" s="129" t="s">
        <v>13</v>
      </c>
    </row>
    <row r="23" spans="1:19">
      <c r="A23" s="80">
        <v>2</v>
      </c>
      <c r="B23" s="61">
        <v>40884</v>
      </c>
      <c r="C23" s="64" t="s">
        <v>50</v>
      </c>
      <c r="D23" s="20">
        <v>1</v>
      </c>
      <c r="E23" s="20">
        <v>2</v>
      </c>
      <c r="F23" s="20">
        <f t="shared" ref="F23:F31" si="4">F22</f>
        <v>5</v>
      </c>
      <c r="G23" s="85" t="s">
        <v>11</v>
      </c>
      <c r="H23" s="71" t="str">
        <f t="shared" si="3"/>
        <v>T1</v>
      </c>
      <c r="I23" s="79" t="s">
        <v>13</v>
      </c>
      <c r="J23" s="70" t="s">
        <v>13</v>
      </c>
      <c r="K23" s="129" t="s">
        <v>13</v>
      </c>
    </row>
    <row r="24" spans="1:19">
      <c r="A24" s="80">
        <v>2</v>
      </c>
      <c r="B24" s="61">
        <v>40884</v>
      </c>
      <c r="C24" s="64" t="s">
        <v>50</v>
      </c>
      <c r="D24" s="20">
        <v>1</v>
      </c>
      <c r="E24" s="20">
        <v>3</v>
      </c>
      <c r="F24" s="20">
        <f t="shared" si="4"/>
        <v>5</v>
      </c>
      <c r="G24" s="85" t="s">
        <v>11</v>
      </c>
      <c r="H24" s="71" t="str">
        <f t="shared" si="3"/>
        <v>T1</v>
      </c>
      <c r="I24" s="79" t="s">
        <v>13</v>
      </c>
      <c r="J24" s="70" t="s">
        <v>13</v>
      </c>
      <c r="K24" s="129" t="s">
        <v>13</v>
      </c>
    </row>
    <row r="25" spans="1:19">
      <c r="A25" s="80">
        <v>2</v>
      </c>
      <c r="B25" s="61">
        <v>40884</v>
      </c>
      <c r="C25" s="64" t="s">
        <v>50</v>
      </c>
      <c r="D25" s="20">
        <v>1</v>
      </c>
      <c r="E25" s="20">
        <v>4</v>
      </c>
      <c r="F25" s="20">
        <f t="shared" si="4"/>
        <v>5</v>
      </c>
      <c r="G25" s="85" t="s">
        <v>11</v>
      </c>
      <c r="H25" s="71" t="str">
        <f t="shared" si="3"/>
        <v>T1</v>
      </c>
      <c r="I25" s="79" t="s">
        <v>13</v>
      </c>
      <c r="J25" s="70" t="s">
        <v>13</v>
      </c>
      <c r="K25" s="129" t="s">
        <v>13</v>
      </c>
    </row>
    <row r="26" spans="1:19">
      <c r="A26" s="80">
        <v>2</v>
      </c>
      <c r="B26" s="61">
        <v>40884</v>
      </c>
      <c r="C26" s="64" t="s">
        <v>50</v>
      </c>
      <c r="D26" s="20">
        <v>1</v>
      </c>
      <c r="E26" s="20">
        <v>5</v>
      </c>
      <c r="F26" s="20">
        <f t="shared" si="4"/>
        <v>5</v>
      </c>
      <c r="G26" s="85" t="s">
        <v>11</v>
      </c>
      <c r="H26" s="71" t="str">
        <f t="shared" si="3"/>
        <v>T1</v>
      </c>
      <c r="I26" s="79" t="s">
        <v>13</v>
      </c>
      <c r="J26" s="70" t="s">
        <v>13</v>
      </c>
      <c r="K26" s="129" t="s">
        <v>13</v>
      </c>
      <c r="L26" s="87"/>
    </row>
    <row r="27" spans="1:19">
      <c r="A27" s="80">
        <v>2</v>
      </c>
      <c r="B27" s="61">
        <v>40884</v>
      </c>
      <c r="C27" s="64" t="s">
        <v>50</v>
      </c>
      <c r="D27" s="20">
        <v>1</v>
      </c>
      <c r="E27" s="20">
        <v>6</v>
      </c>
      <c r="F27" s="20">
        <f t="shared" si="4"/>
        <v>5</v>
      </c>
      <c r="G27" s="85" t="s">
        <v>11</v>
      </c>
      <c r="H27" s="71" t="str">
        <f t="shared" si="3"/>
        <v>T1</v>
      </c>
      <c r="I27" s="79" t="s">
        <v>13</v>
      </c>
      <c r="J27" s="70" t="s">
        <v>13</v>
      </c>
      <c r="K27" s="129" t="s">
        <v>13</v>
      </c>
    </row>
    <row r="28" spans="1:19">
      <c r="A28" s="80">
        <v>2</v>
      </c>
      <c r="B28" s="61">
        <v>40884</v>
      </c>
      <c r="C28" s="64" t="s">
        <v>50</v>
      </c>
      <c r="D28" s="20">
        <v>1</v>
      </c>
      <c r="E28" s="20">
        <v>7</v>
      </c>
      <c r="F28" s="20">
        <f t="shared" si="4"/>
        <v>5</v>
      </c>
      <c r="G28" s="85" t="s">
        <v>11</v>
      </c>
      <c r="H28" s="71" t="str">
        <f t="shared" si="3"/>
        <v>T1</v>
      </c>
      <c r="I28" s="79" t="s">
        <v>13</v>
      </c>
      <c r="J28" s="70" t="s">
        <v>13</v>
      </c>
      <c r="K28" s="129" t="s">
        <v>13</v>
      </c>
    </row>
    <row r="29" spans="1:19">
      <c r="A29" s="80">
        <v>2</v>
      </c>
      <c r="B29" s="61">
        <v>40884</v>
      </c>
      <c r="C29" s="64" t="s">
        <v>50</v>
      </c>
      <c r="D29" s="20">
        <v>1</v>
      </c>
      <c r="E29" s="20">
        <v>8</v>
      </c>
      <c r="F29" s="20">
        <f t="shared" si="4"/>
        <v>5</v>
      </c>
      <c r="G29" s="85" t="s">
        <v>11</v>
      </c>
      <c r="H29" s="71" t="str">
        <f t="shared" si="3"/>
        <v>T1</v>
      </c>
      <c r="I29" s="79" t="s">
        <v>13</v>
      </c>
      <c r="J29" s="70" t="s">
        <v>13</v>
      </c>
      <c r="K29" s="129" t="s">
        <v>13</v>
      </c>
    </row>
    <row r="30" spans="1:19">
      <c r="A30" s="80">
        <v>2</v>
      </c>
      <c r="B30" s="61">
        <v>40884</v>
      </c>
      <c r="C30" s="64" t="s">
        <v>50</v>
      </c>
      <c r="D30" s="20">
        <v>1</v>
      </c>
      <c r="E30" s="20">
        <v>9</v>
      </c>
      <c r="F30" s="20">
        <f t="shared" si="4"/>
        <v>5</v>
      </c>
      <c r="G30" s="85" t="s">
        <v>11</v>
      </c>
      <c r="H30" s="71" t="str">
        <f t="shared" si="3"/>
        <v>T1</v>
      </c>
      <c r="I30" s="79" t="s">
        <v>13</v>
      </c>
      <c r="J30" s="70" t="s">
        <v>13</v>
      </c>
      <c r="K30" s="129" t="s">
        <v>13</v>
      </c>
      <c r="L30" s="86" t="s">
        <v>105</v>
      </c>
      <c r="M30" s="86"/>
      <c r="N30" s="86"/>
      <c r="O30" s="86"/>
      <c r="P30" s="86"/>
      <c r="Q30" s="86"/>
    </row>
    <row r="31" spans="1:19" ht="15.75" thickBot="1">
      <c r="A31" s="78">
        <v>2</v>
      </c>
      <c r="B31" s="62">
        <v>40884</v>
      </c>
      <c r="C31" s="63" t="s">
        <v>50</v>
      </c>
      <c r="D31" s="11">
        <v>1</v>
      </c>
      <c r="E31" s="11">
        <v>10</v>
      </c>
      <c r="F31" s="11">
        <f t="shared" si="4"/>
        <v>5</v>
      </c>
      <c r="G31" s="77" t="s">
        <v>11</v>
      </c>
      <c r="H31" s="76" t="str">
        <f t="shared" si="3"/>
        <v>T1</v>
      </c>
      <c r="I31" s="77" t="s">
        <v>13</v>
      </c>
      <c r="J31" s="76" t="s">
        <v>13</v>
      </c>
      <c r="K31" s="130" t="s">
        <v>13</v>
      </c>
      <c r="L31" s="86" t="s">
        <v>106</v>
      </c>
      <c r="M31" s="86"/>
      <c r="N31" s="133"/>
      <c r="O31" s="133"/>
      <c r="P31" s="133"/>
      <c r="Q31" s="133"/>
      <c r="R31" s="133"/>
      <c r="S31" s="133"/>
    </row>
    <row r="32" spans="1:19">
      <c r="A32" s="83">
        <v>2</v>
      </c>
      <c r="B32" s="82">
        <v>40884</v>
      </c>
      <c r="C32" s="55" t="s">
        <v>50</v>
      </c>
      <c r="D32" s="58">
        <v>2</v>
      </c>
      <c r="E32" s="58">
        <v>1</v>
      </c>
      <c r="F32" s="58">
        <v>5</v>
      </c>
      <c r="G32" s="79" t="s">
        <v>13</v>
      </c>
      <c r="H32" s="70" t="s">
        <v>13</v>
      </c>
      <c r="I32" s="79" t="s">
        <v>11</v>
      </c>
      <c r="J32" s="70" t="s">
        <v>11</v>
      </c>
      <c r="K32" s="129" t="s">
        <v>11</v>
      </c>
    </row>
    <row r="33" spans="1:12">
      <c r="A33" s="80">
        <v>2</v>
      </c>
      <c r="B33" s="61">
        <v>40884</v>
      </c>
      <c r="C33" s="64" t="s">
        <v>50</v>
      </c>
      <c r="D33" s="20">
        <v>2</v>
      </c>
      <c r="E33" s="20">
        <v>2</v>
      </c>
      <c r="F33" s="20">
        <f t="shared" ref="F33:F41" si="5">F32</f>
        <v>5</v>
      </c>
      <c r="G33" s="85" t="s">
        <v>13</v>
      </c>
      <c r="H33" s="71" t="s">
        <v>13</v>
      </c>
      <c r="I33" s="85" t="s">
        <v>11</v>
      </c>
      <c r="J33" s="71" t="s">
        <v>11</v>
      </c>
      <c r="K33" s="131" t="s">
        <v>11</v>
      </c>
    </row>
    <row r="34" spans="1:12">
      <c r="A34" s="80">
        <v>2</v>
      </c>
      <c r="B34" s="61">
        <v>40884</v>
      </c>
      <c r="C34" s="64" t="s">
        <v>50</v>
      </c>
      <c r="D34" s="20">
        <v>2</v>
      </c>
      <c r="E34" s="20">
        <v>3</v>
      </c>
      <c r="F34" s="20">
        <f t="shared" si="5"/>
        <v>5</v>
      </c>
      <c r="G34" s="85" t="s">
        <v>13</v>
      </c>
      <c r="H34" s="71" t="s">
        <v>13</v>
      </c>
      <c r="I34" s="85" t="s">
        <v>11</v>
      </c>
      <c r="J34" s="71" t="s">
        <v>11</v>
      </c>
      <c r="K34" s="131" t="s">
        <v>11</v>
      </c>
    </row>
    <row r="35" spans="1:12">
      <c r="A35" s="80">
        <v>2</v>
      </c>
      <c r="B35" s="61">
        <v>40884</v>
      </c>
      <c r="C35" s="64" t="s">
        <v>50</v>
      </c>
      <c r="D35" s="20">
        <v>2</v>
      </c>
      <c r="E35" s="20">
        <v>4</v>
      </c>
      <c r="F35" s="20">
        <f t="shared" si="5"/>
        <v>5</v>
      </c>
      <c r="G35" s="85" t="s">
        <v>13</v>
      </c>
      <c r="H35" s="71" t="s">
        <v>13</v>
      </c>
      <c r="I35" s="85" t="s">
        <v>11</v>
      </c>
      <c r="J35" s="71" t="s">
        <v>11</v>
      </c>
      <c r="K35" s="131" t="s">
        <v>11</v>
      </c>
    </row>
    <row r="36" spans="1:12">
      <c r="A36" s="80">
        <v>2</v>
      </c>
      <c r="B36" s="61">
        <v>40884</v>
      </c>
      <c r="C36" s="64" t="s">
        <v>50</v>
      </c>
      <c r="D36" s="20">
        <v>2</v>
      </c>
      <c r="E36" s="20">
        <v>5</v>
      </c>
      <c r="F36" s="20">
        <f t="shared" si="5"/>
        <v>5</v>
      </c>
      <c r="G36" s="85" t="s">
        <v>13</v>
      </c>
      <c r="H36" s="71" t="s">
        <v>13</v>
      </c>
      <c r="I36" s="85" t="s">
        <v>11</v>
      </c>
      <c r="J36" s="71" t="s">
        <v>11</v>
      </c>
      <c r="K36" s="131" t="s">
        <v>11</v>
      </c>
    </row>
    <row r="37" spans="1:12">
      <c r="A37" s="80">
        <v>2</v>
      </c>
      <c r="B37" s="61">
        <v>40884</v>
      </c>
      <c r="C37" s="64" t="s">
        <v>50</v>
      </c>
      <c r="D37" s="20">
        <v>2</v>
      </c>
      <c r="E37" s="20">
        <v>6</v>
      </c>
      <c r="F37" s="20">
        <f t="shared" si="5"/>
        <v>5</v>
      </c>
      <c r="G37" s="85" t="s">
        <v>13</v>
      </c>
      <c r="H37" s="71" t="s">
        <v>13</v>
      </c>
      <c r="I37" s="85" t="s">
        <v>11</v>
      </c>
      <c r="J37" s="71" t="s">
        <v>11</v>
      </c>
      <c r="K37" s="131" t="s">
        <v>11</v>
      </c>
    </row>
    <row r="38" spans="1:12">
      <c r="A38" s="80">
        <v>2</v>
      </c>
      <c r="B38" s="61">
        <v>40884</v>
      </c>
      <c r="C38" s="64" t="s">
        <v>50</v>
      </c>
      <c r="D38" s="20">
        <v>2</v>
      </c>
      <c r="E38" s="20">
        <v>7</v>
      </c>
      <c r="F38" s="20">
        <f t="shared" si="5"/>
        <v>5</v>
      </c>
      <c r="G38" s="85" t="s">
        <v>13</v>
      </c>
      <c r="H38" s="71" t="s">
        <v>13</v>
      </c>
      <c r="I38" s="85" t="s">
        <v>11</v>
      </c>
      <c r="J38" s="71" t="s">
        <v>11</v>
      </c>
      <c r="K38" s="131" t="s">
        <v>11</v>
      </c>
    </row>
    <row r="39" spans="1:12">
      <c r="A39" s="80">
        <v>2</v>
      </c>
      <c r="B39" s="61">
        <v>40884</v>
      </c>
      <c r="C39" s="64" t="s">
        <v>50</v>
      </c>
      <c r="D39" s="20">
        <v>2</v>
      </c>
      <c r="E39" s="20">
        <v>8</v>
      </c>
      <c r="F39" s="20">
        <f t="shared" si="5"/>
        <v>5</v>
      </c>
      <c r="G39" s="85" t="s">
        <v>13</v>
      </c>
      <c r="H39" s="71" t="s">
        <v>13</v>
      </c>
      <c r="I39" s="85" t="s">
        <v>11</v>
      </c>
      <c r="J39" s="71" t="s">
        <v>11</v>
      </c>
      <c r="K39" s="131" t="s">
        <v>11</v>
      </c>
    </row>
    <row r="40" spans="1:12">
      <c r="A40" s="80">
        <v>2</v>
      </c>
      <c r="B40" s="61">
        <v>40884</v>
      </c>
      <c r="C40" s="64" t="s">
        <v>50</v>
      </c>
      <c r="D40" s="20">
        <v>2</v>
      </c>
      <c r="E40" s="20">
        <v>9</v>
      </c>
      <c r="F40" s="20">
        <f t="shared" si="5"/>
        <v>5</v>
      </c>
      <c r="G40" s="85" t="s">
        <v>13</v>
      </c>
      <c r="H40" s="71" t="s">
        <v>13</v>
      </c>
      <c r="I40" s="85" t="s">
        <v>11</v>
      </c>
      <c r="J40" s="71" t="s">
        <v>11</v>
      </c>
      <c r="K40" s="131" t="s">
        <v>11</v>
      </c>
    </row>
    <row r="41" spans="1:12" ht="15.75" thickBot="1">
      <c r="A41" s="78">
        <v>2</v>
      </c>
      <c r="B41" s="62">
        <v>40884</v>
      </c>
      <c r="C41" s="63" t="s">
        <v>50</v>
      </c>
      <c r="D41" s="11">
        <v>2</v>
      </c>
      <c r="E41" s="11">
        <v>10</v>
      </c>
      <c r="F41" s="11">
        <f t="shared" si="5"/>
        <v>5</v>
      </c>
      <c r="G41" s="84" t="s">
        <v>13</v>
      </c>
      <c r="H41" s="75" t="s">
        <v>13</v>
      </c>
      <c r="I41" s="84" t="s">
        <v>11</v>
      </c>
      <c r="J41" s="75" t="s">
        <v>11</v>
      </c>
      <c r="K41" s="132" t="s">
        <v>11</v>
      </c>
    </row>
    <row r="42" spans="1:12">
      <c r="A42" s="83">
        <v>3</v>
      </c>
      <c r="B42" s="82">
        <v>40885</v>
      </c>
      <c r="C42" s="55" t="s">
        <v>49</v>
      </c>
      <c r="D42" s="58">
        <v>1</v>
      </c>
      <c r="E42" s="58">
        <v>1</v>
      </c>
      <c r="F42" s="58">
        <v>5</v>
      </c>
      <c r="G42" s="79" t="s">
        <v>12</v>
      </c>
      <c r="H42" s="121" t="s">
        <v>12</v>
      </c>
      <c r="I42" s="58" t="s">
        <v>51</v>
      </c>
      <c r="J42" s="125" t="s">
        <v>51</v>
      </c>
      <c r="K42" s="32" t="s">
        <v>51</v>
      </c>
    </row>
    <row r="43" spans="1:12">
      <c r="A43" s="80">
        <v>3</v>
      </c>
      <c r="B43" s="61">
        <v>40885</v>
      </c>
      <c r="C43" s="64" t="s">
        <v>49</v>
      </c>
      <c r="D43" s="20">
        <v>1</v>
      </c>
      <c r="E43" s="20">
        <v>2</v>
      </c>
      <c r="F43" s="20">
        <f t="shared" ref="F43:F51" si="6">F42</f>
        <v>5</v>
      </c>
      <c r="G43" s="79" t="str">
        <f t="shared" ref="G43:G51" si="7">G42</f>
        <v>T2</v>
      </c>
      <c r="H43" s="121" t="s">
        <v>12</v>
      </c>
      <c r="I43" s="20" t="s">
        <v>51</v>
      </c>
      <c r="J43" s="126" t="s">
        <v>51</v>
      </c>
      <c r="K43" s="9" t="s">
        <v>51</v>
      </c>
    </row>
    <row r="44" spans="1:12">
      <c r="A44" s="80">
        <v>3</v>
      </c>
      <c r="B44" s="61">
        <v>40885</v>
      </c>
      <c r="C44" s="64" t="s">
        <v>49</v>
      </c>
      <c r="D44" s="20">
        <v>1</v>
      </c>
      <c r="E44" s="20">
        <v>3</v>
      </c>
      <c r="F44" s="20">
        <f t="shared" si="6"/>
        <v>5</v>
      </c>
      <c r="G44" s="79" t="str">
        <f t="shared" si="7"/>
        <v>T2</v>
      </c>
      <c r="H44" s="121" t="s">
        <v>12</v>
      </c>
      <c r="I44" s="20" t="s">
        <v>51</v>
      </c>
      <c r="J44" s="126" t="s">
        <v>51</v>
      </c>
      <c r="K44" s="9" t="s">
        <v>51</v>
      </c>
    </row>
    <row r="45" spans="1:12">
      <c r="A45" s="80">
        <v>3</v>
      </c>
      <c r="B45" s="61">
        <v>40885</v>
      </c>
      <c r="C45" s="64" t="s">
        <v>49</v>
      </c>
      <c r="D45" s="20">
        <v>1</v>
      </c>
      <c r="E45" s="20">
        <v>4</v>
      </c>
      <c r="F45" s="20">
        <f t="shared" si="6"/>
        <v>5</v>
      </c>
      <c r="G45" s="79" t="str">
        <f t="shared" si="7"/>
        <v>T2</v>
      </c>
      <c r="H45" s="121" t="s">
        <v>12</v>
      </c>
      <c r="I45" s="20" t="s">
        <v>51</v>
      </c>
      <c r="J45" s="126" t="s">
        <v>51</v>
      </c>
      <c r="K45" s="9" t="s">
        <v>51</v>
      </c>
    </row>
    <row r="46" spans="1:12">
      <c r="A46" s="80">
        <v>3</v>
      </c>
      <c r="B46" s="61">
        <v>40885</v>
      </c>
      <c r="C46" s="64" t="s">
        <v>49</v>
      </c>
      <c r="D46" s="20">
        <v>1</v>
      </c>
      <c r="E46" s="20">
        <v>5</v>
      </c>
      <c r="F46" s="20">
        <f t="shared" si="6"/>
        <v>5</v>
      </c>
      <c r="G46" s="79" t="str">
        <f t="shared" si="7"/>
        <v>T2</v>
      </c>
      <c r="H46" s="121" t="s">
        <v>12</v>
      </c>
      <c r="I46" s="20" t="s">
        <v>51</v>
      </c>
      <c r="J46" s="126" t="s">
        <v>51</v>
      </c>
      <c r="K46" s="9" t="s">
        <v>51</v>
      </c>
    </row>
    <row r="47" spans="1:12">
      <c r="A47" s="80">
        <v>3</v>
      </c>
      <c r="B47" s="61">
        <v>40885</v>
      </c>
      <c r="C47" s="64" t="s">
        <v>49</v>
      </c>
      <c r="D47" s="20">
        <v>1</v>
      </c>
      <c r="E47" s="20">
        <v>6</v>
      </c>
      <c r="F47" s="20">
        <f t="shared" si="6"/>
        <v>5</v>
      </c>
      <c r="G47" s="79" t="str">
        <f t="shared" si="7"/>
        <v>T2</v>
      </c>
      <c r="H47" s="121" t="s">
        <v>12</v>
      </c>
      <c r="I47" s="20" t="s">
        <v>51</v>
      </c>
      <c r="J47" s="126" t="s">
        <v>51</v>
      </c>
      <c r="K47" s="9" t="s">
        <v>51</v>
      </c>
      <c r="L47" s="81" t="s">
        <v>104</v>
      </c>
    </row>
    <row r="48" spans="1:12">
      <c r="A48" s="80">
        <v>3</v>
      </c>
      <c r="B48" s="61">
        <v>40885</v>
      </c>
      <c r="C48" s="64" t="s">
        <v>49</v>
      </c>
      <c r="D48" s="20">
        <v>1</v>
      </c>
      <c r="E48" s="20">
        <v>7</v>
      </c>
      <c r="F48" s="20">
        <f t="shared" si="6"/>
        <v>5</v>
      </c>
      <c r="G48" s="79" t="str">
        <f t="shared" si="7"/>
        <v>T2</v>
      </c>
      <c r="H48" s="121" t="s">
        <v>12</v>
      </c>
      <c r="I48" s="20" t="s">
        <v>51</v>
      </c>
      <c r="J48" s="126" t="s">
        <v>51</v>
      </c>
      <c r="K48" s="9" t="s">
        <v>51</v>
      </c>
    </row>
    <row r="49" spans="1:11">
      <c r="A49" s="80">
        <v>3</v>
      </c>
      <c r="B49" s="61">
        <v>40885</v>
      </c>
      <c r="C49" s="64" t="s">
        <v>49</v>
      </c>
      <c r="D49" s="20">
        <v>1</v>
      </c>
      <c r="E49" s="20">
        <v>8</v>
      </c>
      <c r="F49" s="20">
        <f t="shared" si="6"/>
        <v>5</v>
      </c>
      <c r="G49" s="79" t="str">
        <f t="shared" si="7"/>
        <v>T2</v>
      </c>
      <c r="H49" s="121" t="s">
        <v>12</v>
      </c>
      <c r="I49" s="20" t="s">
        <v>51</v>
      </c>
      <c r="J49" s="126" t="s">
        <v>51</v>
      </c>
      <c r="K49" s="9" t="s">
        <v>51</v>
      </c>
    </row>
    <row r="50" spans="1:11">
      <c r="A50" s="80">
        <v>3</v>
      </c>
      <c r="B50" s="61">
        <v>40885</v>
      </c>
      <c r="C50" s="64" t="s">
        <v>49</v>
      </c>
      <c r="D50" s="20">
        <v>1</v>
      </c>
      <c r="E50" s="20">
        <v>9</v>
      </c>
      <c r="F50" s="20">
        <f t="shared" si="6"/>
        <v>5</v>
      </c>
      <c r="G50" s="79" t="str">
        <f t="shared" si="7"/>
        <v>T2</v>
      </c>
      <c r="H50" s="121" t="s">
        <v>12</v>
      </c>
      <c r="I50" s="20" t="s">
        <v>51</v>
      </c>
      <c r="J50" s="126" t="s">
        <v>51</v>
      </c>
      <c r="K50" s="9" t="s">
        <v>51</v>
      </c>
    </row>
    <row r="51" spans="1:11" ht="15.75" thickBot="1">
      <c r="A51" s="78">
        <v>3</v>
      </c>
      <c r="B51" s="62">
        <v>40885</v>
      </c>
      <c r="C51" s="63" t="s">
        <v>49</v>
      </c>
      <c r="D51" s="11">
        <v>1</v>
      </c>
      <c r="E51" s="11">
        <v>10</v>
      </c>
      <c r="F51" s="11">
        <f t="shared" si="6"/>
        <v>5</v>
      </c>
      <c r="G51" s="77" t="str">
        <f t="shared" si="7"/>
        <v>T2</v>
      </c>
      <c r="H51" s="122" t="s">
        <v>12</v>
      </c>
      <c r="I51" s="11" t="s">
        <v>51</v>
      </c>
      <c r="J51" s="127" t="s">
        <v>51</v>
      </c>
      <c r="K51" s="12" t="s">
        <v>51</v>
      </c>
    </row>
    <row r="52" spans="1:11">
      <c r="A52" s="74">
        <v>3</v>
      </c>
      <c r="B52" s="69">
        <v>40885</v>
      </c>
      <c r="C52" s="58" t="s">
        <v>49</v>
      </c>
      <c r="D52" s="58">
        <v>2</v>
      </c>
      <c r="E52" s="58">
        <v>1</v>
      </c>
      <c r="F52" s="54">
        <v>5</v>
      </c>
      <c r="G52" s="73" t="s">
        <v>51</v>
      </c>
      <c r="H52" s="123" t="s">
        <v>51</v>
      </c>
      <c r="I52" s="58" t="s">
        <v>12</v>
      </c>
      <c r="J52" s="125" t="s">
        <v>12</v>
      </c>
      <c r="K52" s="58" t="s">
        <v>12</v>
      </c>
    </row>
    <row r="53" spans="1:11">
      <c r="A53" s="8">
        <v>3</v>
      </c>
      <c r="B53" s="69">
        <v>40885</v>
      </c>
      <c r="C53" s="20" t="s">
        <v>49</v>
      </c>
      <c r="D53" s="20">
        <v>2</v>
      </c>
      <c r="E53" s="20">
        <v>2</v>
      </c>
      <c r="F53" s="35">
        <f t="shared" ref="F53:F61" si="8">F52</f>
        <v>5</v>
      </c>
      <c r="G53" s="72" t="str">
        <f t="shared" ref="G53:G61" si="9">G52</f>
        <v>T10</v>
      </c>
      <c r="H53" s="124" t="s">
        <v>51</v>
      </c>
      <c r="I53" s="58" t="s">
        <v>12</v>
      </c>
      <c r="J53" s="125" t="s">
        <v>12</v>
      </c>
      <c r="K53" s="58" t="s">
        <v>12</v>
      </c>
    </row>
    <row r="54" spans="1:11">
      <c r="A54" s="8">
        <v>3</v>
      </c>
      <c r="B54" s="69">
        <v>40885</v>
      </c>
      <c r="C54" s="20" t="s">
        <v>49</v>
      </c>
      <c r="D54" s="20">
        <v>2</v>
      </c>
      <c r="E54" s="20">
        <v>3</v>
      </c>
      <c r="F54" s="35">
        <f t="shared" si="8"/>
        <v>5</v>
      </c>
      <c r="G54" s="72" t="str">
        <f t="shared" si="9"/>
        <v>T10</v>
      </c>
      <c r="H54" s="124" t="s">
        <v>51</v>
      </c>
      <c r="I54" s="58" t="s">
        <v>12</v>
      </c>
      <c r="J54" s="125" t="s">
        <v>12</v>
      </c>
      <c r="K54" s="58" t="s">
        <v>12</v>
      </c>
    </row>
    <row r="55" spans="1:11">
      <c r="A55" s="8">
        <v>3</v>
      </c>
      <c r="B55" s="69">
        <v>40885</v>
      </c>
      <c r="C55" s="20" t="s">
        <v>49</v>
      </c>
      <c r="D55" s="20">
        <v>2</v>
      </c>
      <c r="E55" s="20">
        <v>4</v>
      </c>
      <c r="F55" s="35">
        <f t="shared" si="8"/>
        <v>5</v>
      </c>
      <c r="G55" s="72" t="str">
        <f t="shared" si="9"/>
        <v>T10</v>
      </c>
      <c r="H55" s="124" t="s">
        <v>51</v>
      </c>
      <c r="I55" s="58" t="s">
        <v>12</v>
      </c>
      <c r="J55" s="125" t="s">
        <v>12</v>
      </c>
      <c r="K55" s="58" t="s">
        <v>12</v>
      </c>
    </row>
    <row r="56" spans="1:11">
      <c r="A56" s="8">
        <v>3</v>
      </c>
      <c r="B56" s="69">
        <v>40885</v>
      </c>
      <c r="C56" s="20" t="s">
        <v>49</v>
      </c>
      <c r="D56" s="20">
        <v>2</v>
      </c>
      <c r="E56" s="20">
        <v>5</v>
      </c>
      <c r="F56" s="35">
        <f t="shared" si="8"/>
        <v>5</v>
      </c>
      <c r="G56" s="72" t="str">
        <f t="shared" si="9"/>
        <v>T10</v>
      </c>
      <c r="H56" s="124" t="s">
        <v>51</v>
      </c>
      <c r="I56" s="58" t="s">
        <v>12</v>
      </c>
      <c r="J56" s="125" t="s">
        <v>12</v>
      </c>
      <c r="K56" s="58" t="s">
        <v>12</v>
      </c>
    </row>
    <row r="57" spans="1:11">
      <c r="A57" s="8">
        <v>3</v>
      </c>
      <c r="B57" s="69">
        <v>40885</v>
      </c>
      <c r="C57" s="20" t="s">
        <v>49</v>
      </c>
      <c r="D57" s="20">
        <v>2</v>
      </c>
      <c r="E57" s="20">
        <v>6</v>
      </c>
      <c r="F57" s="35">
        <f t="shared" si="8"/>
        <v>5</v>
      </c>
      <c r="G57" s="72" t="str">
        <f t="shared" si="9"/>
        <v>T10</v>
      </c>
      <c r="H57" s="124" t="s">
        <v>51</v>
      </c>
      <c r="I57" s="58" t="s">
        <v>12</v>
      </c>
      <c r="J57" s="125" t="s">
        <v>12</v>
      </c>
      <c r="K57" s="58" t="s">
        <v>12</v>
      </c>
    </row>
    <row r="58" spans="1:11">
      <c r="A58" s="8">
        <v>3</v>
      </c>
      <c r="B58" s="69">
        <v>40885</v>
      </c>
      <c r="C58" s="20" t="s">
        <v>49</v>
      </c>
      <c r="D58" s="20">
        <v>2</v>
      </c>
      <c r="E58" s="20">
        <v>7</v>
      </c>
      <c r="F58" s="35">
        <f t="shared" si="8"/>
        <v>5</v>
      </c>
      <c r="G58" s="72" t="str">
        <f t="shared" si="9"/>
        <v>T10</v>
      </c>
      <c r="H58" s="124" t="s">
        <v>51</v>
      </c>
      <c r="I58" s="58" t="s">
        <v>12</v>
      </c>
      <c r="J58" s="125" t="s">
        <v>12</v>
      </c>
      <c r="K58" s="58" t="s">
        <v>12</v>
      </c>
    </row>
    <row r="59" spans="1:11">
      <c r="A59" s="8">
        <v>3</v>
      </c>
      <c r="B59" s="69">
        <v>40885</v>
      </c>
      <c r="C59" s="20" t="s">
        <v>49</v>
      </c>
      <c r="D59" s="20">
        <v>2</v>
      </c>
      <c r="E59" s="20">
        <v>8</v>
      </c>
      <c r="F59" s="35">
        <f t="shared" si="8"/>
        <v>5</v>
      </c>
      <c r="G59" s="72" t="str">
        <f t="shared" si="9"/>
        <v>T10</v>
      </c>
      <c r="H59" s="124" t="s">
        <v>51</v>
      </c>
      <c r="I59" s="58" t="s">
        <v>12</v>
      </c>
      <c r="J59" s="125" t="s">
        <v>12</v>
      </c>
      <c r="K59" s="58" t="s">
        <v>12</v>
      </c>
    </row>
    <row r="60" spans="1:11">
      <c r="A60" s="8">
        <v>3</v>
      </c>
      <c r="B60" s="69">
        <v>40885</v>
      </c>
      <c r="C60" s="20" t="s">
        <v>49</v>
      </c>
      <c r="D60" s="20">
        <v>2</v>
      </c>
      <c r="E60" s="20">
        <v>9</v>
      </c>
      <c r="F60" s="35">
        <f t="shared" si="8"/>
        <v>5</v>
      </c>
      <c r="G60" s="72" t="str">
        <f t="shared" si="9"/>
        <v>T10</v>
      </c>
      <c r="H60" s="124" t="s">
        <v>51</v>
      </c>
      <c r="I60" s="58" t="s">
        <v>12</v>
      </c>
      <c r="J60" s="125" t="s">
        <v>12</v>
      </c>
      <c r="K60" s="58" t="s">
        <v>12</v>
      </c>
    </row>
    <row r="61" spans="1:11" ht="15.75" thickBot="1">
      <c r="A61" s="10">
        <v>3</v>
      </c>
      <c r="B61" s="69">
        <v>40885</v>
      </c>
      <c r="C61" s="11" t="s">
        <v>49</v>
      </c>
      <c r="D61" s="11">
        <v>2</v>
      </c>
      <c r="E61" s="11">
        <v>10</v>
      </c>
      <c r="F61" s="36">
        <f t="shared" si="8"/>
        <v>5</v>
      </c>
      <c r="G61" s="68" t="str">
        <f t="shared" si="9"/>
        <v>T10</v>
      </c>
      <c r="H61" s="123" t="s">
        <v>51</v>
      </c>
      <c r="I61" s="57" t="s">
        <v>12</v>
      </c>
      <c r="J61" s="128" t="s">
        <v>12</v>
      </c>
      <c r="K61" s="57" t="s">
        <v>12</v>
      </c>
    </row>
    <row r="62" spans="1:11">
      <c r="A62" s="33">
        <v>2</v>
      </c>
      <c r="B62" s="66"/>
      <c r="C62" s="6" t="s">
        <v>50</v>
      </c>
      <c r="D62" s="6">
        <v>1</v>
      </c>
      <c r="E62" s="6">
        <v>1</v>
      </c>
      <c r="F62" s="34">
        <v>3</v>
      </c>
      <c r="G62" s="5" t="s">
        <v>15</v>
      </c>
      <c r="H62" s="6" t="s">
        <v>15</v>
      </c>
      <c r="I62" s="6" t="s">
        <v>15</v>
      </c>
      <c r="J62" s="6" t="s">
        <v>15</v>
      </c>
      <c r="K62" s="7" t="s">
        <v>15</v>
      </c>
    </row>
    <row r="63" spans="1:11">
      <c r="A63" s="8">
        <v>2</v>
      </c>
      <c r="B63" s="64"/>
      <c r="C63" s="20" t="s">
        <v>50</v>
      </c>
      <c r="D63" s="20">
        <v>1</v>
      </c>
      <c r="E63" s="20">
        <v>2</v>
      </c>
      <c r="F63" s="35">
        <v>3</v>
      </c>
      <c r="G63" s="8" t="s">
        <v>15</v>
      </c>
      <c r="H63" s="20" t="s">
        <v>15</v>
      </c>
      <c r="I63" s="20" t="s">
        <v>15</v>
      </c>
      <c r="J63" s="20" t="s">
        <v>15</v>
      </c>
      <c r="K63" s="9" t="s">
        <v>15</v>
      </c>
    </row>
    <row r="64" spans="1:11">
      <c r="A64" s="8">
        <v>2</v>
      </c>
      <c r="B64" s="64"/>
      <c r="C64" s="20" t="s">
        <v>50</v>
      </c>
      <c r="D64" s="20">
        <v>1</v>
      </c>
      <c r="E64" s="20">
        <v>3</v>
      </c>
      <c r="F64" s="35">
        <v>3</v>
      </c>
      <c r="G64" s="8" t="s">
        <v>15</v>
      </c>
      <c r="H64" s="20" t="s">
        <v>15</v>
      </c>
      <c r="I64" s="20" t="s">
        <v>15</v>
      </c>
      <c r="J64" s="20" t="s">
        <v>15</v>
      </c>
      <c r="K64" s="9" t="s">
        <v>15</v>
      </c>
    </row>
    <row r="65" spans="1:11">
      <c r="A65" s="8">
        <v>2</v>
      </c>
      <c r="B65" s="64"/>
      <c r="C65" s="20" t="s">
        <v>50</v>
      </c>
      <c r="D65" s="20">
        <v>1</v>
      </c>
      <c r="E65" s="20">
        <v>4</v>
      </c>
      <c r="F65" s="35">
        <v>3</v>
      </c>
      <c r="G65" s="8" t="s">
        <v>15</v>
      </c>
      <c r="H65" s="20" t="s">
        <v>15</v>
      </c>
      <c r="I65" s="20" t="s">
        <v>15</v>
      </c>
      <c r="J65" s="20" t="s">
        <v>15</v>
      </c>
      <c r="K65" s="9" t="s">
        <v>15</v>
      </c>
    </row>
    <row r="66" spans="1:11">
      <c r="A66" s="8">
        <v>2</v>
      </c>
      <c r="B66" s="64"/>
      <c r="C66" s="20" t="s">
        <v>50</v>
      </c>
      <c r="D66" s="20">
        <v>1</v>
      </c>
      <c r="E66" s="20">
        <v>5</v>
      </c>
      <c r="F66" s="35">
        <v>3</v>
      </c>
      <c r="G66" s="8" t="s">
        <v>15</v>
      </c>
      <c r="H66" s="20" t="s">
        <v>15</v>
      </c>
      <c r="I66" s="20" t="s">
        <v>15</v>
      </c>
      <c r="J66" s="20" t="s">
        <v>15</v>
      </c>
      <c r="K66" s="9" t="s">
        <v>15</v>
      </c>
    </row>
    <row r="67" spans="1:11">
      <c r="A67" s="8">
        <v>2</v>
      </c>
      <c r="B67" s="64"/>
      <c r="C67" s="20" t="s">
        <v>50</v>
      </c>
      <c r="D67" s="20">
        <v>1</v>
      </c>
      <c r="E67" s="20">
        <v>6</v>
      </c>
      <c r="F67" s="35">
        <v>3</v>
      </c>
      <c r="G67" s="8" t="s">
        <v>15</v>
      </c>
      <c r="H67" s="20" t="s">
        <v>15</v>
      </c>
      <c r="I67" s="20" t="s">
        <v>15</v>
      </c>
      <c r="J67" s="20" t="s">
        <v>15</v>
      </c>
      <c r="K67" s="9" t="s">
        <v>15</v>
      </c>
    </row>
    <row r="68" spans="1:11">
      <c r="A68" s="8">
        <v>2</v>
      </c>
      <c r="B68" s="64"/>
      <c r="C68" s="20" t="s">
        <v>50</v>
      </c>
      <c r="D68" s="20">
        <v>1</v>
      </c>
      <c r="E68" s="20">
        <v>7</v>
      </c>
      <c r="F68" s="35">
        <v>3</v>
      </c>
      <c r="G68" s="8" t="s">
        <v>15</v>
      </c>
      <c r="H68" s="20" t="s">
        <v>15</v>
      </c>
      <c r="I68" s="20" t="s">
        <v>15</v>
      </c>
      <c r="J68" s="20" t="s">
        <v>15</v>
      </c>
      <c r="K68" s="9" t="s">
        <v>15</v>
      </c>
    </row>
    <row r="69" spans="1:11">
      <c r="A69" s="8">
        <v>2</v>
      </c>
      <c r="B69" s="64"/>
      <c r="C69" s="20" t="s">
        <v>50</v>
      </c>
      <c r="D69" s="20">
        <v>1</v>
      </c>
      <c r="E69" s="20">
        <v>8</v>
      </c>
      <c r="F69" s="35">
        <v>3</v>
      </c>
      <c r="G69" s="8" t="s">
        <v>15</v>
      </c>
      <c r="H69" s="20" t="s">
        <v>15</v>
      </c>
      <c r="I69" s="20" t="s">
        <v>15</v>
      </c>
      <c r="J69" s="20" t="s">
        <v>15</v>
      </c>
      <c r="K69" s="9" t="s">
        <v>15</v>
      </c>
    </row>
    <row r="70" spans="1:11">
      <c r="A70" s="8">
        <v>2</v>
      </c>
      <c r="B70" s="64"/>
      <c r="C70" s="20" t="s">
        <v>50</v>
      </c>
      <c r="D70" s="20">
        <v>1</v>
      </c>
      <c r="E70" s="20">
        <v>9</v>
      </c>
      <c r="F70" s="35">
        <v>3</v>
      </c>
      <c r="G70" s="8" t="s">
        <v>15</v>
      </c>
      <c r="H70" s="20" t="s">
        <v>15</v>
      </c>
      <c r="I70" s="20" t="s">
        <v>15</v>
      </c>
      <c r="J70" s="20" t="s">
        <v>15</v>
      </c>
      <c r="K70" s="9" t="s">
        <v>15</v>
      </c>
    </row>
    <row r="71" spans="1:11" ht="15.75" thickBot="1">
      <c r="A71" s="10">
        <v>2</v>
      </c>
      <c r="B71" s="63"/>
      <c r="C71" s="11" t="s">
        <v>50</v>
      </c>
      <c r="D71" s="11">
        <v>1</v>
      </c>
      <c r="E71" s="11">
        <v>10</v>
      </c>
      <c r="F71" s="36">
        <v>3</v>
      </c>
      <c r="G71" s="37" t="s">
        <v>15</v>
      </c>
      <c r="H71" s="56" t="s">
        <v>15</v>
      </c>
      <c r="I71" s="56" t="s">
        <v>15</v>
      </c>
      <c r="J71" s="56" t="s">
        <v>15</v>
      </c>
      <c r="K71" s="38" t="s">
        <v>15</v>
      </c>
    </row>
    <row r="72" spans="1:11">
      <c r="A72" s="5">
        <v>2</v>
      </c>
      <c r="B72" s="65"/>
      <c r="C72" s="6" t="s">
        <v>50</v>
      </c>
      <c r="D72" s="6">
        <v>2</v>
      </c>
      <c r="E72" s="6">
        <v>1</v>
      </c>
      <c r="F72" s="34">
        <v>3</v>
      </c>
      <c r="G72" s="5" t="s">
        <v>17</v>
      </c>
      <c r="H72" s="6" t="s">
        <v>17</v>
      </c>
      <c r="I72" s="6" t="s">
        <v>17</v>
      </c>
      <c r="J72" s="6" t="s">
        <v>17</v>
      </c>
      <c r="K72" s="7" t="s">
        <v>17</v>
      </c>
    </row>
    <row r="73" spans="1:11">
      <c r="A73" s="8">
        <v>2</v>
      </c>
      <c r="B73" s="64"/>
      <c r="C73" s="20" t="s">
        <v>50</v>
      </c>
      <c r="D73" s="20">
        <v>2</v>
      </c>
      <c r="E73" s="20">
        <v>2</v>
      </c>
      <c r="F73" s="35">
        <v>3</v>
      </c>
      <c r="G73" s="8" t="s">
        <v>17</v>
      </c>
      <c r="H73" s="20" t="s">
        <v>17</v>
      </c>
      <c r="I73" s="20" t="s">
        <v>17</v>
      </c>
      <c r="J73" s="20" t="s">
        <v>17</v>
      </c>
      <c r="K73" s="9" t="s">
        <v>17</v>
      </c>
    </row>
    <row r="74" spans="1:11">
      <c r="A74" s="8">
        <v>2</v>
      </c>
      <c r="B74" s="64"/>
      <c r="C74" s="20" t="s">
        <v>50</v>
      </c>
      <c r="D74" s="20">
        <v>2</v>
      </c>
      <c r="E74" s="20">
        <v>3</v>
      </c>
      <c r="F74" s="35">
        <f>F73</f>
        <v>3</v>
      </c>
      <c r="G74" s="8" t="s">
        <v>17</v>
      </c>
      <c r="H74" s="20" t="s">
        <v>17</v>
      </c>
      <c r="I74" s="20" t="s">
        <v>17</v>
      </c>
      <c r="J74" s="20" t="s">
        <v>17</v>
      </c>
      <c r="K74" s="9" t="s">
        <v>17</v>
      </c>
    </row>
    <row r="75" spans="1:11">
      <c r="A75" s="8">
        <v>2</v>
      </c>
      <c r="B75" s="64"/>
      <c r="C75" s="20" t="s">
        <v>50</v>
      </c>
      <c r="D75" s="20">
        <v>2</v>
      </c>
      <c r="E75" s="20">
        <v>4</v>
      </c>
      <c r="F75" s="35">
        <v>3</v>
      </c>
      <c r="G75" s="8" t="s">
        <v>17</v>
      </c>
      <c r="H75" s="20" t="s">
        <v>17</v>
      </c>
      <c r="I75" s="20" t="s">
        <v>17</v>
      </c>
      <c r="J75" s="20" t="s">
        <v>17</v>
      </c>
      <c r="K75" s="9" t="s">
        <v>17</v>
      </c>
    </row>
    <row r="76" spans="1:11">
      <c r="A76" s="8">
        <v>2</v>
      </c>
      <c r="B76" s="64"/>
      <c r="C76" s="20" t="s">
        <v>50</v>
      </c>
      <c r="D76" s="20">
        <v>2</v>
      </c>
      <c r="E76" s="20">
        <v>5</v>
      </c>
      <c r="F76" s="35">
        <v>3</v>
      </c>
      <c r="G76" s="8" t="s">
        <v>17</v>
      </c>
      <c r="H76" s="20" t="s">
        <v>17</v>
      </c>
      <c r="I76" s="20" t="s">
        <v>17</v>
      </c>
      <c r="J76" s="20" t="s">
        <v>17</v>
      </c>
      <c r="K76" s="9" t="s">
        <v>17</v>
      </c>
    </row>
    <row r="77" spans="1:11">
      <c r="A77" s="8">
        <v>2</v>
      </c>
      <c r="B77" s="64"/>
      <c r="C77" s="20" t="s">
        <v>50</v>
      </c>
      <c r="D77" s="20">
        <v>2</v>
      </c>
      <c r="E77" s="20">
        <v>6</v>
      </c>
      <c r="F77" s="35">
        <v>3</v>
      </c>
      <c r="G77" s="8" t="s">
        <v>17</v>
      </c>
      <c r="H77" s="20" t="s">
        <v>17</v>
      </c>
      <c r="I77" s="20" t="s">
        <v>17</v>
      </c>
      <c r="J77" s="20" t="s">
        <v>17</v>
      </c>
      <c r="K77" s="9" t="s">
        <v>17</v>
      </c>
    </row>
    <row r="78" spans="1:11">
      <c r="A78" s="8">
        <v>2</v>
      </c>
      <c r="B78" s="64"/>
      <c r="C78" s="20" t="s">
        <v>50</v>
      </c>
      <c r="D78" s="20">
        <v>2</v>
      </c>
      <c r="E78" s="20">
        <v>7</v>
      </c>
      <c r="F78" s="35">
        <v>3</v>
      </c>
      <c r="G78" s="8" t="s">
        <v>17</v>
      </c>
      <c r="H78" s="20" t="s">
        <v>17</v>
      </c>
      <c r="I78" s="20" t="s">
        <v>17</v>
      </c>
      <c r="J78" s="20" t="s">
        <v>17</v>
      </c>
      <c r="K78" s="9" t="s">
        <v>17</v>
      </c>
    </row>
    <row r="79" spans="1:11">
      <c r="A79" s="8">
        <v>2</v>
      </c>
      <c r="B79" s="64"/>
      <c r="C79" s="20" t="s">
        <v>50</v>
      </c>
      <c r="D79" s="20">
        <v>2</v>
      </c>
      <c r="E79" s="20">
        <v>8</v>
      </c>
      <c r="F79" s="35">
        <v>3</v>
      </c>
      <c r="G79" s="8" t="s">
        <v>17</v>
      </c>
      <c r="H79" s="20" t="s">
        <v>17</v>
      </c>
      <c r="I79" s="20" t="s">
        <v>17</v>
      </c>
      <c r="J79" s="20" t="s">
        <v>17</v>
      </c>
      <c r="K79" s="9" t="s">
        <v>17</v>
      </c>
    </row>
    <row r="80" spans="1:11">
      <c r="A80" s="8">
        <v>2</v>
      </c>
      <c r="B80" s="64"/>
      <c r="C80" s="20" t="s">
        <v>50</v>
      </c>
      <c r="D80" s="20">
        <v>2</v>
      </c>
      <c r="E80" s="20">
        <v>9</v>
      </c>
      <c r="F80" s="35">
        <v>3</v>
      </c>
      <c r="G80" s="8" t="s">
        <v>17</v>
      </c>
      <c r="H80" s="20" t="s">
        <v>17</v>
      </c>
      <c r="I80" s="20" t="s">
        <v>17</v>
      </c>
      <c r="J80" s="20" t="s">
        <v>17</v>
      </c>
      <c r="K80" s="9" t="s">
        <v>17</v>
      </c>
    </row>
    <row r="81" spans="1:11" ht="15.75" thickBot="1">
      <c r="A81" s="10">
        <v>2</v>
      </c>
      <c r="B81" s="63"/>
      <c r="C81" s="11" t="s">
        <v>50</v>
      </c>
      <c r="D81" s="11">
        <v>2</v>
      </c>
      <c r="E81" s="11">
        <v>10</v>
      </c>
      <c r="F81" s="36">
        <v>3</v>
      </c>
      <c r="G81" s="37" t="s">
        <v>17</v>
      </c>
      <c r="H81" s="56" t="s">
        <v>17</v>
      </c>
      <c r="I81" s="56" t="s">
        <v>17</v>
      </c>
      <c r="J81" s="56" t="s">
        <v>17</v>
      </c>
      <c r="K81" s="38" t="s">
        <v>17</v>
      </c>
    </row>
    <row r="82" spans="1:11">
      <c r="A82" s="5">
        <v>3</v>
      </c>
      <c r="B82" s="65"/>
      <c r="C82" s="6" t="s">
        <v>49</v>
      </c>
      <c r="D82" s="6">
        <v>1</v>
      </c>
      <c r="E82" s="6">
        <v>1</v>
      </c>
      <c r="F82" s="34">
        <v>3</v>
      </c>
      <c r="G82" s="5" t="s">
        <v>52</v>
      </c>
      <c r="H82" s="6" t="s">
        <v>52</v>
      </c>
      <c r="I82" s="6" t="s">
        <v>52</v>
      </c>
      <c r="J82" s="6" t="s">
        <v>52</v>
      </c>
      <c r="K82" s="7" t="s">
        <v>52</v>
      </c>
    </row>
    <row r="83" spans="1:11">
      <c r="A83" s="8">
        <v>3</v>
      </c>
      <c r="B83" s="64"/>
      <c r="C83" s="20" t="s">
        <v>49</v>
      </c>
      <c r="D83" s="20">
        <v>1</v>
      </c>
      <c r="E83" s="20">
        <v>2</v>
      </c>
      <c r="F83" s="35">
        <v>3</v>
      </c>
      <c r="G83" s="8" t="s">
        <v>52</v>
      </c>
      <c r="H83" s="20" t="s">
        <v>52</v>
      </c>
      <c r="I83" s="20" t="s">
        <v>52</v>
      </c>
      <c r="J83" s="20" t="s">
        <v>52</v>
      </c>
      <c r="K83" s="9" t="s">
        <v>52</v>
      </c>
    </row>
    <row r="84" spans="1:11">
      <c r="A84" s="8">
        <v>3</v>
      </c>
      <c r="B84" s="64"/>
      <c r="C84" s="20" t="s">
        <v>49</v>
      </c>
      <c r="D84" s="20">
        <v>1</v>
      </c>
      <c r="E84" s="20">
        <v>3</v>
      </c>
      <c r="F84" s="35">
        <v>3</v>
      </c>
      <c r="G84" s="8" t="s">
        <v>52</v>
      </c>
      <c r="H84" s="20" t="s">
        <v>52</v>
      </c>
      <c r="I84" s="20" t="s">
        <v>52</v>
      </c>
      <c r="J84" s="20" t="s">
        <v>52</v>
      </c>
      <c r="K84" s="9" t="s">
        <v>52</v>
      </c>
    </row>
    <row r="85" spans="1:11">
      <c r="A85" s="8">
        <v>3</v>
      </c>
      <c r="B85" s="64"/>
      <c r="C85" s="20" t="s">
        <v>49</v>
      </c>
      <c r="D85" s="20">
        <v>1</v>
      </c>
      <c r="E85" s="20">
        <v>4</v>
      </c>
      <c r="F85" s="35">
        <v>3</v>
      </c>
      <c r="G85" s="8" t="s">
        <v>52</v>
      </c>
      <c r="H85" s="20" t="s">
        <v>52</v>
      </c>
      <c r="I85" s="20" t="s">
        <v>52</v>
      </c>
      <c r="J85" s="20" t="s">
        <v>52</v>
      </c>
      <c r="K85" s="9" t="s">
        <v>52</v>
      </c>
    </row>
    <row r="86" spans="1:11">
      <c r="A86" s="8">
        <v>3</v>
      </c>
      <c r="B86" s="64"/>
      <c r="C86" s="20" t="s">
        <v>49</v>
      </c>
      <c r="D86" s="20">
        <v>1</v>
      </c>
      <c r="E86" s="20">
        <v>5</v>
      </c>
      <c r="F86" s="35">
        <v>3</v>
      </c>
      <c r="G86" s="8" t="s">
        <v>52</v>
      </c>
      <c r="H86" s="20" t="s">
        <v>52</v>
      </c>
      <c r="I86" s="20" t="s">
        <v>52</v>
      </c>
      <c r="J86" s="20" t="s">
        <v>52</v>
      </c>
      <c r="K86" s="9" t="s">
        <v>52</v>
      </c>
    </row>
    <row r="87" spans="1:11">
      <c r="A87" s="8">
        <v>3</v>
      </c>
      <c r="B87" s="64"/>
      <c r="C87" s="20" t="s">
        <v>49</v>
      </c>
      <c r="D87" s="20">
        <v>1</v>
      </c>
      <c r="E87" s="20">
        <v>6</v>
      </c>
      <c r="F87" s="35">
        <f>F86</f>
        <v>3</v>
      </c>
      <c r="G87" s="8" t="s">
        <v>52</v>
      </c>
      <c r="H87" s="20" t="s">
        <v>52</v>
      </c>
      <c r="I87" s="20" t="s">
        <v>52</v>
      </c>
      <c r="J87" s="20" t="s">
        <v>52</v>
      </c>
      <c r="K87" s="9" t="s">
        <v>52</v>
      </c>
    </row>
    <row r="88" spans="1:11">
      <c r="A88" s="8">
        <v>3</v>
      </c>
      <c r="B88" s="64"/>
      <c r="C88" s="20" t="s">
        <v>49</v>
      </c>
      <c r="D88" s="20">
        <v>1</v>
      </c>
      <c r="E88" s="20">
        <v>7</v>
      </c>
      <c r="F88" s="35">
        <f>F87</f>
        <v>3</v>
      </c>
      <c r="G88" s="8" t="s">
        <v>52</v>
      </c>
      <c r="H88" s="20" t="s">
        <v>52</v>
      </c>
      <c r="I88" s="20" t="s">
        <v>52</v>
      </c>
      <c r="J88" s="20" t="s">
        <v>52</v>
      </c>
      <c r="K88" s="9" t="s">
        <v>52</v>
      </c>
    </row>
    <row r="89" spans="1:11">
      <c r="A89" s="8">
        <v>3</v>
      </c>
      <c r="B89" s="64"/>
      <c r="C89" s="20" t="s">
        <v>49</v>
      </c>
      <c r="D89" s="20">
        <v>1</v>
      </c>
      <c r="E89" s="20">
        <v>8</v>
      </c>
      <c r="F89" s="35">
        <f>F88</f>
        <v>3</v>
      </c>
      <c r="G89" s="8" t="s">
        <v>52</v>
      </c>
      <c r="H89" s="20" t="s">
        <v>52</v>
      </c>
      <c r="I89" s="20" t="s">
        <v>52</v>
      </c>
      <c r="J89" s="20" t="s">
        <v>52</v>
      </c>
      <c r="K89" s="9" t="s">
        <v>52</v>
      </c>
    </row>
    <row r="90" spans="1:11">
      <c r="A90" s="8">
        <v>3</v>
      </c>
      <c r="B90" s="64"/>
      <c r="C90" s="20" t="s">
        <v>49</v>
      </c>
      <c r="D90" s="20">
        <v>1</v>
      </c>
      <c r="E90" s="20">
        <v>9</v>
      </c>
      <c r="F90" s="35">
        <f>F89</f>
        <v>3</v>
      </c>
      <c r="G90" s="8" t="s">
        <v>52</v>
      </c>
      <c r="H90" s="20" t="s">
        <v>52</v>
      </c>
      <c r="I90" s="20" t="s">
        <v>52</v>
      </c>
      <c r="J90" s="20" t="s">
        <v>52</v>
      </c>
      <c r="K90" s="9" t="s">
        <v>52</v>
      </c>
    </row>
    <row r="91" spans="1:11" ht="15.75" thickBot="1">
      <c r="A91" s="10">
        <v>3</v>
      </c>
      <c r="B91" s="63"/>
      <c r="C91" s="11" t="s">
        <v>49</v>
      </c>
      <c r="D91" s="11">
        <v>1</v>
      </c>
      <c r="E91" s="11">
        <v>10</v>
      </c>
      <c r="F91" s="36">
        <f>F90</f>
        <v>3</v>
      </c>
      <c r="G91" s="10" t="s">
        <v>52</v>
      </c>
      <c r="H91" s="11" t="s">
        <v>52</v>
      </c>
      <c r="I91" s="11" t="s">
        <v>52</v>
      </c>
      <c r="J91" s="11" t="s">
        <v>52</v>
      </c>
      <c r="K91" s="12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2"/>
  <sheetViews>
    <sheetView topLeftCell="A18" zoomScaleNormal="100" workbookViewId="0">
      <selection activeCell="G31" sqref="G31"/>
    </sheetView>
  </sheetViews>
  <sheetFormatPr baseColWidth="10" defaultRowHeight="15"/>
  <cols>
    <col min="1" max="1" width="36.7109375" customWidth="1"/>
  </cols>
  <sheetData>
    <row r="1" spans="1:3" ht="15.75" thickBot="1">
      <c r="A1" s="53" t="s">
        <v>93</v>
      </c>
    </row>
    <row r="2" spans="1:3" ht="15.75" thickBot="1">
      <c r="A2" s="39" t="s">
        <v>53</v>
      </c>
    </row>
    <row r="3" spans="1:3">
      <c r="A3" s="40" t="s">
        <v>54</v>
      </c>
      <c r="B3" s="41">
        <v>136</v>
      </c>
      <c r="C3" s="42"/>
    </row>
    <row r="4" spans="1:3">
      <c r="A4" s="43" t="s">
        <v>55</v>
      </c>
      <c r="B4" s="4">
        <v>100</v>
      </c>
      <c r="C4" s="44"/>
    </row>
    <row r="5" spans="1:3">
      <c r="A5" s="43" t="s">
        <v>56</v>
      </c>
      <c r="B5" s="4">
        <v>3</v>
      </c>
      <c r="C5" s="44"/>
    </row>
    <row r="6" spans="1:3">
      <c r="A6" s="43" t="s">
        <v>57</v>
      </c>
      <c r="B6" s="4">
        <v>40</v>
      </c>
      <c r="C6" s="44"/>
    </row>
    <row r="7" spans="1:3">
      <c r="A7" s="43" t="s">
        <v>58</v>
      </c>
      <c r="B7" s="4">
        <f>+B6*B5</f>
        <v>120</v>
      </c>
      <c r="C7" s="44"/>
    </row>
    <row r="8" spans="1:3">
      <c r="A8" s="43"/>
      <c r="B8" s="4"/>
      <c r="C8" s="44" t="s">
        <v>61</v>
      </c>
    </row>
    <row r="9" spans="1:3">
      <c r="A9" s="43" t="s">
        <v>59</v>
      </c>
      <c r="B9" s="4">
        <f>+B3*B4</f>
        <v>13600</v>
      </c>
      <c r="C9" s="44"/>
    </row>
    <row r="10" spans="1:3">
      <c r="A10" s="43" t="s">
        <v>94</v>
      </c>
      <c r="B10" s="4">
        <f>+B7*150</f>
        <v>18000</v>
      </c>
      <c r="C10" s="44"/>
    </row>
    <row r="11" spans="1:3" ht="15.75" thickBot="1">
      <c r="A11" s="45" t="s">
        <v>60</v>
      </c>
      <c r="B11" s="46">
        <f>+B10+B9</f>
        <v>31600</v>
      </c>
      <c r="C11" s="47">
        <f>+B11/20</f>
        <v>1580</v>
      </c>
    </row>
    <row r="13" spans="1:3" ht="15.75" thickBot="1"/>
    <row r="14" spans="1:3" ht="15.75" thickBot="1">
      <c r="A14" s="39" t="s">
        <v>62</v>
      </c>
    </row>
    <row r="15" spans="1:3">
      <c r="A15" s="40" t="s">
        <v>63</v>
      </c>
      <c r="B15" s="41">
        <v>100</v>
      </c>
      <c r="C15" s="42"/>
    </row>
    <row r="16" spans="1:3">
      <c r="A16" s="43" t="s">
        <v>55</v>
      </c>
      <c r="B16" s="4">
        <v>100</v>
      </c>
      <c r="C16" s="44"/>
    </row>
    <row r="17" spans="1:9">
      <c r="A17" s="43" t="s">
        <v>64</v>
      </c>
      <c r="B17" s="4">
        <v>80</v>
      </c>
      <c r="C17" s="44"/>
    </row>
    <row r="18" spans="1:9">
      <c r="A18" s="43" t="s">
        <v>57</v>
      </c>
      <c r="B18" s="4">
        <v>40</v>
      </c>
      <c r="C18" s="44"/>
    </row>
    <row r="19" spans="1:9">
      <c r="A19" s="43" t="s">
        <v>65</v>
      </c>
      <c r="B19" s="4">
        <v>2</v>
      </c>
      <c r="C19" s="44"/>
    </row>
    <row r="20" spans="1:9">
      <c r="A20" s="43" t="s">
        <v>66</v>
      </c>
      <c r="B20" s="60">
        <v>135.5</v>
      </c>
      <c r="C20" s="44"/>
    </row>
    <row r="21" spans="1:9">
      <c r="A21" s="43" t="s">
        <v>67</v>
      </c>
      <c r="B21" s="4">
        <v>2</v>
      </c>
      <c r="C21" s="44"/>
    </row>
    <row r="22" spans="1:9">
      <c r="A22" s="43"/>
      <c r="B22" s="4"/>
      <c r="C22" s="44" t="s">
        <v>61</v>
      </c>
    </row>
    <row r="23" spans="1:9">
      <c r="A23" s="43" t="s">
        <v>59</v>
      </c>
      <c r="B23" s="4">
        <f>+B15*B16</f>
        <v>10000</v>
      </c>
      <c r="C23" s="44"/>
      <c r="G23" t="s">
        <v>76</v>
      </c>
    </row>
    <row r="24" spans="1:9">
      <c r="A24" s="43" t="s">
        <v>94</v>
      </c>
      <c r="B24" s="4">
        <f>+B20*B19*B18*B21</f>
        <v>21680</v>
      </c>
      <c r="C24" s="44"/>
      <c r="G24" s="50" t="s">
        <v>55</v>
      </c>
      <c r="H24">
        <v>100</v>
      </c>
      <c r="I24" t="s">
        <v>28</v>
      </c>
    </row>
    <row r="25" spans="1:9">
      <c r="A25" s="43" t="s">
        <v>71</v>
      </c>
      <c r="B25" s="4">
        <f>+B24+B23</f>
        <v>31680</v>
      </c>
      <c r="C25" s="44">
        <f>+B25/20</f>
        <v>1584</v>
      </c>
      <c r="G25" s="50" t="s">
        <v>80</v>
      </c>
      <c r="H25" s="51">
        <f>-'[1]perdida con v=4 y pi=1'!$F$6*2</f>
        <v>524.72</v>
      </c>
      <c r="I25" t="s">
        <v>77</v>
      </c>
    </row>
    <row r="26" spans="1:9" ht="15.75" thickBot="1">
      <c r="A26" s="45" t="s">
        <v>68</v>
      </c>
      <c r="B26" s="46">
        <f>1300*2</f>
        <v>2600</v>
      </c>
      <c r="C26" s="47">
        <f>+B26/20</f>
        <v>130</v>
      </c>
      <c r="G26" s="50" t="s">
        <v>81</v>
      </c>
      <c r="H26" s="51">
        <f>'[1]asumiendo max pi esperado'!$D$33</f>
        <v>4915.0170555055556</v>
      </c>
      <c r="I26" t="s">
        <v>77</v>
      </c>
    </row>
    <row r="27" spans="1:9">
      <c r="G27" s="52" t="s">
        <v>82</v>
      </c>
    </row>
    <row r="28" spans="1:9" ht="15.75" thickBot="1">
      <c r="G28" s="52" t="s">
        <v>97</v>
      </c>
    </row>
    <row r="29" spans="1:9" ht="15.75" thickBot="1">
      <c r="A29" s="39" t="s">
        <v>69</v>
      </c>
      <c r="G29" s="52" t="s">
        <v>96</v>
      </c>
    </row>
    <row r="30" spans="1:9">
      <c r="A30" s="40" t="s">
        <v>63</v>
      </c>
      <c r="B30" s="41">
        <v>150</v>
      </c>
      <c r="C30" s="42"/>
      <c r="G30" s="50" t="s">
        <v>83</v>
      </c>
      <c r="H30" s="51">
        <f>(H26+H25)*2</f>
        <v>10879.474111011112</v>
      </c>
      <c r="I30" t="s">
        <v>77</v>
      </c>
    </row>
    <row r="31" spans="1:9">
      <c r="A31" s="43" t="s">
        <v>55</v>
      </c>
      <c r="B31" s="4">
        <v>100</v>
      </c>
      <c r="C31" s="44"/>
      <c r="G31" s="50" t="s">
        <v>78</v>
      </c>
      <c r="H31">
        <f>+H30/SUM(B35+B20)</f>
        <v>40.145660926240268</v>
      </c>
      <c r="I31" t="s">
        <v>79</v>
      </c>
    </row>
    <row r="32" spans="1:9">
      <c r="A32" s="43" t="s">
        <v>64</v>
      </c>
      <c r="B32" s="4">
        <v>120</v>
      </c>
      <c r="C32" s="44"/>
    </row>
    <row r="33" spans="1:11">
      <c r="A33" s="43" t="s">
        <v>57</v>
      </c>
      <c r="B33" s="4">
        <v>40</v>
      </c>
      <c r="C33" s="44"/>
    </row>
    <row r="34" spans="1:11">
      <c r="A34" s="43" t="s">
        <v>70</v>
      </c>
      <c r="B34" s="4">
        <v>2</v>
      </c>
      <c r="C34" s="44"/>
      <c r="F34" t="s">
        <v>84</v>
      </c>
    </row>
    <row r="35" spans="1:11">
      <c r="A35" s="43" t="s">
        <v>66</v>
      </c>
      <c r="B35" s="60">
        <v>135.5</v>
      </c>
      <c r="C35" s="44"/>
      <c r="F35" t="s">
        <v>85</v>
      </c>
      <c r="J35">
        <f>120/18</f>
        <v>6.666666666666667</v>
      </c>
      <c r="K35" t="s">
        <v>86</v>
      </c>
    </row>
    <row r="36" spans="1:11">
      <c r="A36" s="43" t="s">
        <v>67</v>
      </c>
      <c r="B36" s="4">
        <v>2.5</v>
      </c>
      <c r="C36" s="44"/>
      <c r="F36" t="s">
        <v>87</v>
      </c>
    </row>
    <row r="37" spans="1:11">
      <c r="A37" s="43"/>
      <c r="B37" s="4"/>
      <c r="C37" s="44" t="s">
        <v>61</v>
      </c>
      <c r="F37" t="s">
        <v>88</v>
      </c>
      <c r="H37">
        <f>($H$25*2)/'[1]asumiendo max pi esperado'!H8</f>
        <v>6.5182608695652178</v>
      </c>
      <c r="I37">
        <f>($H$25*2)/'[1]asumiendo max pi esperado'!I8</f>
        <v>6.9499337748344372</v>
      </c>
      <c r="J37">
        <f>($H$25*2)/'[1]asumiendo max pi esperado'!J8</f>
        <v>8.1351937984496132</v>
      </c>
      <c r="K37">
        <f>($H$25*2)/'[1]asumiendo max pi esperado'!K8</f>
        <v>8.3955200000000012</v>
      </c>
    </row>
    <row r="38" spans="1:11">
      <c r="A38" s="43" t="s">
        <v>59</v>
      </c>
      <c r="B38" s="4">
        <f>+B30*B31</f>
        <v>15000</v>
      </c>
      <c r="C38" s="44">
        <f>+B38/20</f>
        <v>750</v>
      </c>
      <c r="H38" t="s">
        <v>89</v>
      </c>
      <c r="I38" t="s">
        <v>90</v>
      </c>
      <c r="J38" t="s">
        <v>91</v>
      </c>
      <c r="K38" t="s">
        <v>92</v>
      </c>
    </row>
    <row r="39" spans="1:11">
      <c r="A39" s="43" t="s">
        <v>94</v>
      </c>
      <c r="B39" s="4">
        <f>+B35*B34*B33*B36</f>
        <v>27100</v>
      </c>
      <c r="C39" s="44">
        <f t="shared" ref="C39:C41" si="0">+B39/20</f>
        <v>1355</v>
      </c>
    </row>
    <row r="40" spans="1:11">
      <c r="A40" s="43" t="s">
        <v>71</v>
      </c>
      <c r="B40" s="4">
        <f>+B39+B38</f>
        <v>42100</v>
      </c>
      <c r="C40" s="44">
        <f t="shared" si="0"/>
        <v>2105</v>
      </c>
    </row>
    <row r="41" spans="1:11" ht="15.75" thickBot="1">
      <c r="A41" s="45" t="s">
        <v>68</v>
      </c>
      <c r="B41" s="46">
        <f>1300*3</f>
        <v>3900</v>
      </c>
      <c r="C41" s="47">
        <f t="shared" si="0"/>
        <v>195</v>
      </c>
    </row>
    <row r="42" spans="1:11">
      <c r="H42">
        <f>+H30*160+40*H30/2</f>
        <v>1958305.3399820002</v>
      </c>
    </row>
    <row r="43" spans="1:11">
      <c r="A43" t="s">
        <v>74</v>
      </c>
      <c r="B43">
        <f>+B41+B40+B26+B25+B11</f>
        <v>111880</v>
      </c>
      <c r="C43">
        <f>+C41+C40+C26+C25+C11</f>
        <v>5594</v>
      </c>
    </row>
    <row r="45" spans="1:11">
      <c r="A45" t="s">
        <v>95</v>
      </c>
    </row>
    <row r="46" spans="1:11">
      <c r="B46">
        <f>+B39+B24</f>
        <v>48780</v>
      </c>
      <c r="C46">
        <f>+H42/H31</f>
        <v>48780</v>
      </c>
    </row>
    <row r="48" spans="1:11">
      <c r="A48" t="s">
        <v>72</v>
      </c>
      <c r="B48">
        <f>'[1]asumiendo max pi esperado'!$L$53/B46</f>
        <v>40.145660926240261</v>
      </c>
      <c r="D48">
        <f>+H42/B46</f>
        <v>40.145660926240268</v>
      </c>
    </row>
    <row r="49" spans="1:2">
      <c r="A49" t="s">
        <v>73</v>
      </c>
      <c r="B49">
        <f>1/B48</f>
        <v>2.4909292235524603E-2</v>
      </c>
    </row>
    <row r="51" spans="1:2">
      <c r="A51" s="48" t="s">
        <v>72</v>
      </c>
      <c r="B51" s="48">
        <f>ROUND(B48,0)</f>
        <v>40</v>
      </c>
    </row>
    <row r="52" spans="1:2">
      <c r="A52" s="48" t="s">
        <v>75</v>
      </c>
      <c r="B52" s="49">
        <f>ROUNDUP([2]Hoja1!$H$40/B10,0)</f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Cálculos</vt:lpstr>
      <vt:lpstr>Planilla Tratamientos-Grupo</vt:lpstr>
      <vt:lpstr>Presupuesto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UDM</dc:creator>
  <cp:lastModifiedBy>marcaffera</cp:lastModifiedBy>
  <dcterms:created xsi:type="dcterms:W3CDTF">2011-07-22T15:44:46Z</dcterms:created>
  <dcterms:modified xsi:type="dcterms:W3CDTF">2011-12-22T17:44:36Z</dcterms:modified>
</cp:coreProperties>
</file>